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Gneration Billing\"/>
    </mc:Choice>
  </mc:AlternateContent>
  <bookViews>
    <workbookView xWindow="0" yWindow="0" windowWidth="19200" windowHeight="6350"/>
  </bookViews>
  <sheets>
    <sheet name="Sheet1" sheetId="13" r:id="rId1"/>
    <sheet name="April,24" sheetId="1" r:id="rId2"/>
    <sheet name="May,24" sheetId="2" r:id="rId3"/>
    <sheet name="June, 24" sheetId="3" r:id="rId4"/>
    <sheet name="July, 24" sheetId="4" r:id="rId5"/>
    <sheet name="August, 24" sheetId="5" r:id="rId6"/>
    <sheet name="September, 24" sheetId="6" r:id="rId7"/>
    <sheet name="October, 24" sheetId="7" r:id="rId8"/>
    <sheet name="November, 24" sheetId="8" r:id="rId9"/>
    <sheet name="December, 24" sheetId="9" r:id="rId10"/>
    <sheet name="January, 25" sheetId="10" r:id="rId11"/>
    <sheet name="February, 25" sheetId="11" r:id="rId12"/>
    <sheet name="March, 25" sheetId="12" r:id="rId1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3" l="1"/>
  <c r="O11" i="13"/>
  <c r="O12" i="13"/>
  <c r="O13" i="13"/>
  <c r="O14" i="13"/>
  <c r="O15" i="13"/>
  <c r="O16" i="13"/>
  <c r="O17" i="13"/>
  <c r="O18" i="13"/>
  <c r="O19" i="13"/>
  <c r="O20" i="13"/>
  <c r="O21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B2" i="13"/>
  <c r="J21" i="13"/>
  <c r="H21" i="13"/>
  <c r="G21" i="13"/>
  <c r="J20" i="13"/>
  <c r="H20" i="13"/>
  <c r="G20" i="13"/>
  <c r="J19" i="13"/>
  <c r="H19" i="13"/>
  <c r="G19" i="13"/>
  <c r="J18" i="13"/>
  <c r="H18" i="13"/>
  <c r="G18" i="13"/>
  <c r="J17" i="13"/>
  <c r="H17" i="13"/>
  <c r="G17" i="13"/>
  <c r="I17" i="13" s="1"/>
  <c r="J16" i="13"/>
  <c r="H16" i="13"/>
  <c r="G16" i="13"/>
  <c r="J15" i="13"/>
  <c r="H15" i="13"/>
  <c r="G15" i="13"/>
  <c r="J14" i="13"/>
  <c r="H14" i="13"/>
  <c r="G14" i="13"/>
  <c r="J13" i="13"/>
  <c r="H13" i="13"/>
  <c r="G13" i="13"/>
  <c r="J12" i="13"/>
  <c r="H12" i="13"/>
  <c r="G12" i="13"/>
  <c r="J11" i="13"/>
  <c r="H11" i="13"/>
  <c r="G11" i="13"/>
  <c r="J10" i="13"/>
  <c r="H10" i="13"/>
  <c r="G10" i="13"/>
  <c r="B4" i="13"/>
  <c r="M17" i="13" l="1"/>
  <c r="I15" i="13"/>
  <c r="M15" i="13" s="1"/>
  <c r="N15" i="13"/>
  <c r="I13" i="13"/>
  <c r="M13" i="13" s="1"/>
  <c r="N13" i="13"/>
  <c r="I18" i="13"/>
  <c r="M18" i="13" s="1"/>
  <c r="N18" i="13"/>
  <c r="I16" i="13"/>
  <c r="M16" i="13" s="1"/>
  <c r="N16" i="13"/>
  <c r="N11" i="13"/>
  <c r="I11" i="13"/>
  <c r="M11" i="13" s="1"/>
  <c r="N14" i="13"/>
  <c r="I14" i="13"/>
  <c r="M14" i="13" s="1"/>
  <c r="I12" i="13"/>
  <c r="M12" i="13" s="1"/>
  <c r="N12" i="13"/>
  <c r="N21" i="13"/>
  <c r="I21" i="13"/>
  <c r="M21" i="13" s="1"/>
  <c r="N10" i="13"/>
  <c r="I10" i="13"/>
  <c r="M10" i="13" s="1"/>
  <c r="I19" i="13"/>
  <c r="M19" i="13" s="1"/>
  <c r="N19" i="13"/>
  <c r="I20" i="13"/>
  <c r="M20" i="13" s="1"/>
  <c r="N20" i="13"/>
  <c r="N17" i="13"/>
  <c r="K12" i="12"/>
  <c r="F18" i="12" s="1"/>
  <c r="G12" i="12"/>
  <c r="H12" i="12" s="1"/>
  <c r="I12" i="12" s="1"/>
  <c r="J12" i="12" s="1"/>
  <c r="F15" i="12" s="1"/>
  <c r="F12" i="12"/>
  <c r="K12" i="11"/>
  <c r="F18" i="11" s="1"/>
  <c r="G12" i="11"/>
  <c r="H12" i="11" s="1"/>
  <c r="I12" i="11" s="1"/>
  <c r="J12" i="11" s="1"/>
  <c r="F15" i="11" s="1"/>
  <c r="F12" i="11"/>
  <c r="G12" i="10"/>
  <c r="H12" i="10" s="1"/>
  <c r="F12" i="10"/>
  <c r="K12" i="9"/>
  <c r="F18" i="9" s="1"/>
  <c r="G12" i="9"/>
  <c r="H12" i="9" s="1"/>
  <c r="I12" i="9" s="1"/>
  <c r="J12" i="9" s="1"/>
  <c r="F15" i="9" s="1"/>
  <c r="F12" i="9"/>
  <c r="K12" i="8"/>
  <c r="F18" i="8" s="1"/>
  <c r="G12" i="8"/>
  <c r="H12" i="8" s="1"/>
  <c r="I12" i="8" s="1"/>
  <c r="J12" i="8" s="1"/>
  <c r="F15" i="8" s="1"/>
  <c r="F12" i="8"/>
  <c r="K12" i="7"/>
  <c r="F18" i="7" s="1"/>
  <c r="G12" i="7"/>
  <c r="H12" i="7" s="1"/>
  <c r="I12" i="7" s="1"/>
  <c r="J12" i="7" s="1"/>
  <c r="F15" i="7" s="1"/>
  <c r="F12" i="7"/>
  <c r="K12" i="6"/>
  <c r="F18" i="6" s="1"/>
  <c r="G12" i="6"/>
  <c r="H12" i="6" s="1"/>
  <c r="I12" i="6" s="1"/>
  <c r="J12" i="6" s="1"/>
  <c r="F15" i="6" s="1"/>
  <c r="F12" i="6"/>
  <c r="K12" i="5"/>
  <c r="F18" i="5" s="1"/>
  <c r="G12" i="5"/>
  <c r="H12" i="5" s="1"/>
  <c r="I12" i="5" s="1"/>
  <c r="J12" i="5" s="1"/>
  <c r="F15" i="5" s="1"/>
  <c r="F12" i="5"/>
  <c r="K12" i="4"/>
  <c r="F18" i="4" s="1"/>
  <c r="G12" i="4"/>
  <c r="H12" i="4" s="1"/>
  <c r="I12" i="4" s="1"/>
  <c r="J12" i="4" s="1"/>
  <c r="F15" i="4" s="1"/>
  <c r="F12" i="4"/>
  <c r="K12" i="3"/>
  <c r="F18" i="3" s="1"/>
  <c r="G12" i="3"/>
  <c r="H12" i="3" s="1"/>
  <c r="I12" i="3" s="1"/>
  <c r="J12" i="3" s="1"/>
  <c r="F15" i="3" s="1"/>
  <c r="F12" i="3"/>
  <c r="G12" i="2"/>
  <c r="F12" i="2"/>
  <c r="K12" i="1"/>
  <c r="F18" i="1" s="1"/>
  <c r="G12" i="1"/>
  <c r="H12" i="1" s="1"/>
  <c r="I12" i="1" s="1"/>
  <c r="J12" i="1" s="1"/>
  <c r="F15" i="1" s="1"/>
  <c r="F12" i="1"/>
  <c r="I12" i="10" l="1"/>
  <c r="J12" i="10" s="1"/>
  <c r="F15" i="10" s="1"/>
  <c r="K12" i="10"/>
  <c r="F18" i="10" s="1"/>
  <c r="H12" i="2"/>
  <c r="I12" i="2" s="1"/>
  <c r="J12" i="2" s="1"/>
  <c r="F15" i="2" s="1"/>
  <c r="K12" i="2"/>
  <c r="F18" i="2" s="1"/>
  <c r="P12" i="13" l="1"/>
  <c r="P15" i="13"/>
  <c r="O22" i="13"/>
  <c r="P16" i="13"/>
  <c r="P18" i="13"/>
  <c r="P21" i="13"/>
  <c r="P10" i="13"/>
  <c r="P11" i="13"/>
  <c r="P17" i="13"/>
  <c r="P19" i="13"/>
  <c r="P20" i="13"/>
  <c r="P13" i="13"/>
  <c r="P14" i="13"/>
</calcChain>
</file>

<file path=xl/sharedStrings.xml><?xml version="1.0" encoding="utf-8"?>
<sst xmlns="http://schemas.openxmlformats.org/spreadsheetml/2006/main" count="586" uniqueCount="140">
  <si>
    <t xml:space="preserve"> MEGHALAYA POWER GENERATION CORPORATION LIMITED          </t>
  </si>
  <si>
    <t>Office of the Chief Engineer (Generation)</t>
  </si>
  <si>
    <t>Lumjingshai, Short Round Road, Shillong-793 001</t>
  </si>
  <si>
    <t>Phone No- 0364 - 2591415:  FAX  No: 0364-2591174</t>
  </si>
  <si>
    <t>Email  : cegen.mepgcl@meecl.co.in</t>
  </si>
  <si>
    <t xml:space="preserve"> Revised Bill of Meghalaya Power Generation Corporation Limited (MePGCL)</t>
  </si>
  <si>
    <t>Bill No.</t>
  </si>
  <si>
    <t>2023-24/Sonapani /1</t>
  </si>
  <si>
    <t>Bill Date</t>
  </si>
  <si>
    <t>Due Date</t>
  </si>
  <si>
    <t>Billing Month</t>
  </si>
  <si>
    <t>April - 2024</t>
  </si>
  <si>
    <t>Billing Period</t>
  </si>
  <si>
    <t>from 01.04.2024 (00:00:00) to 30.04.2024 (24:00:00)</t>
  </si>
  <si>
    <t>Sl.No.</t>
  </si>
  <si>
    <t>Power Stations</t>
  </si>
  <si>
    <t>AFC Approved* 
(Rs)</t>
  </si>
  <si>
    <t>Net Energy Sent 
Out (Kwh)</t>
  </si>
  <si>
    <t>Approved Energy
 Charge Rate*  (Rs/kWh)</t>
  </si>
  <si>
    <t>Capacity 
Charge (Rs)</t>
  </si>
  <si>
    <t>Gross Energy 
Charge  (Rs)</t>
  </si>
  <si>
    <t>Rebate 
(Rs)**</t>
  </si>
  <si>
    <t>Net Energy Charges (Rs)</t>
  </si>
  <si>
    <t>Total Current Bill Amount with rebate (Rs)</t>
  </si>
  <si>
    <t>Total Current Bill Amount without rebate (Rs)</t>
  </si>
  <si>
    <t>a</t>
  </si>
  <si>
    <t>b</t>
  </si>
  <si>
    <t>c</t>
  </si>
  <si>
    <t>d</t>
  </si>
  <si>
    <t>e*</t>
  </si>
  <si>
    <t>f= (c*0.5)/12</t>
  </si>
  <si>
    <t>g=d*e</t>
  </si>
  <si>
    <t>h=1 % of g</t>
  </si>
  <si>
    <t>i=g-h</t>
  </si>
  <si>
    <t>j=f+i</t>
  </si>
  <si>
    <t>k=f+g</t>
  </si>
  <si>
    <t>Sonapani Mini 
Power Station</t>
  </si>
  <si>
    <t>Total Bill Amount with rebate</t>
  </si>
  <si>
    <t>(Rupees Thirteen Lakhs Eighty Two Thousand Five Hundred Seventy) only</t>
  </si>
  <si>
    <t>Total Bill Amount without rebate</t>
  </si>
  <si>
    <t>(Rupees Thirteen Lakhs Eighty Eight Thousand Two Hundred Forty Four) only</t>
  </si>
  <si>
    <t>for Meghalaya Power Generation Corporation Limited (MePGCL)</t>
  </si>
  <si>
    <t>Signature</t>
  </si>
  <si>
    <t>Chief Engineer(Generation)
Office of the Chief Engineer Generation</t>
  </si>
  <si>
    <t>MePGCL, Shillong</t>
  </si>
  <si>
    <t>MSERC as per Tariff Order for FY-2024-25,  Order (Dated: 24th October 2024)</t>
  </si>
  <si>
    <t>Email  : cegen.meecl@gmail.com</t>
  </si>
  <si>
    <t>Revised Bill of Meghalaya Power Generation Corporation Limited (MePGCL)</t>
  </si>
  <si>
    <t>2023-24/Sonapani /2</t>
  </si>
  <si>
    <t>May - 2024</t>
  </si>
  <si>
    <t>from 01.05.2024 (00:00:00) to 31.05.2024 (24:00:00)</t>
  </si>
  <si>
    <t>(Rupees Eighteen Lakhs Seventy Four Thousand One Hundred Eighty Two) only</t>
  </si>
  <si>
    <t>(Rupees Eighteen Lakhs Eighty Four Thousand Eight Hundred Twenty Two) only</t>
  </si>
  <si>
    <t>Revised  Bill of Meghalaya Power Generation Corporation Limited (MePGCL)</t>
  </si>
  <si>
    <t>2023-24/Sonapani /3</t>
  </si>
  <si>
    <t>23.07.2024</t>
  </si>
  <si>
    <t>22.08.2024</t>
  </si>
  <si>
    <t>June - 2024</t>
  </si>
  <si>
    <t>from 01.06.2024 (00:00:00) to 30.06.2024 (24:00:00)</t>
  </si>
  <si>
    <t>(Rupees Twenty Three Lakhs Sixty Six Thousand Seven Hundred Ninety Seven) only</t>
  </si>
  <si>
    <t>(Rupees Twenty Three Lakhs  Eighty Two Thousand Four Hundred Thirteen ) only</t>
  </si>
  <si>
    <t>2024-25/Sonapani /4</t>
  </si>
  <si>
    <t>July - 2024</t>
  </si>
  <si>
    <t>from 01.07.2024 (00:00:00) to 31.07.2024 (24:00:00)</t>
  </si>
  <si>
    <t>(Rupees Twenty Five Lakhs Nine Thousand Ninety) only</t>
  </si>
  <si>
    <t>(Rupees Twenty Five Lakhs Twenty Six Thousand One Hundred Forty Three ) only</t>
  </si>
  <si>
    <t>2024-25/Sonapani /5</t>
  </si>
  <si>
    <t>13.09.2024</t>
  </si>
  <si>
    <t>14.10.2024</t>
  </si>
  <si>
    <t>August - 2024</t>
  </si>
  <si>
    <t>from 01.08.2024 (00:00:00) to 31.08.2024 (24:00:00)</t>
  </si>
  <si>
    <t>(Rupees Twenty Three Lakhs Sixty Nine Thousand Fifty Nine) only</t>
  </si>
  <si>
    <t>(Rupees Twenty Three Lakhs Eighty Four Thousand Six Hundred Ninety Seven) only</t>
  </si>
  <si>
    <t>2024-25/Sonapani /6</t>
  </si>
  <si>
    <t>September - 2024</t>
  </si>
  <si>
    <t>from 01.09.2024 (00:00:00) to 30.09.2024 (24:00:00)</t>
  </si>
  <si>
    <t>(Rupees Twenty Two Lakhs Thirty Four Thousand Three Hundred Forty Four) only</t>
  </si>
  <si>
    <t>(Rupees Twenty Two Lakhs Forty Eight Thousand Six Hundred Twenty Two) only</t>
  </si>
  <si>
    <t xml:space="preserve"> Bill of Meghalaya Power Generation Corporation Limited (MePGCL)</t>
  </si>
  <si>
    <t>2024-25/Sonapani /7</t>
  </si>
  <si>
    <t>05.12.2024</t>
  </si>
  <si>
    <t>6.01.2025</t>
  </si>
  <si>
    <t>October - 2024</t>
  </si>
  <si>
    <t>from 01.10.2024 (00:00:00) to 31.10.2024 (24:00:00)</t>
  </si>
  <si>
    <t>(Rupees Twenty Two Lakhs Eighty Two Thousand Thre Hundred Eleven) only</t>
  </si>
  <si>
    <t>(Rupees Twenty Two Lakhs Ninety Seven Thousand Seventy Three) only</t>
  </si>
  <si>
    <t xml:space="preserve"> Approved by MSERC as per Tariff Order for FY-2024-25 ,Order (Dated: 24th October 2024) </t>
  </si>
  <si>
    <t>2024-25/Sonapani /8</t>
  </si>
  <si>
    <t>20.12.2024</t>
  </si>
  <si>
    <t>21.01.2025</t>
  </si>
  <si>
    <t>November - 2024</t>
  </si>
  <si>
    <t>from 01.11.2024 (00:00:00) to 30.11.2024 (24:00:00)</t>
  </si>
  <si>
    <t>(Rupees Eighteen Lakhs Thirty Five Thousand Seven Hundred Ninety Two) only</t>
  </si>
  <si>
    <t>(Rupees Eighteen Lakhs Forty Six Thousand Forty Five) only</t>
  </si>
  <si>
    <t>2024-25/Sonapani /9</t>
  </si>
  <si>
    <t>20.01.2025</t>
  </si>
  <si>
    <t>28.02.2025</t>
  </si>
  <si>
    <t>December - 2024</t>
  </si>
  <si>
    <t>from 01.12.2024 (00:00:00) to 31.12.2024 (24:00:00)</t>
  </si>
  <si>
    <t>(Rupees Fifteen Lakhs Fourteen Thousand Six Hundred Fifty Eight) only</t>
  </si>
  <si>
    <t>(Rupees Fifteen Lakhs Twenty One Thousand Six Hundred Sixty Seven) only</t>
  </si>
  <si>
    <t>2024-25/Sonapani /10</t>
  </si>
  <si>
    <t>18.02.2025</t>
  </si>
  <si>
    <t>21.03.2025</t>
  </si>
  <si>
    <t>January - 2025</t>
  </si>
  <si>
    <t>from 01.01.2025 (00:00:00) to 31.01.2025 (24:00:00)</t>
  </si>
  <si>
    <t>(Rupees Sixteen Lakhs Twenty Two Thousand Three Hundred Fifty Seven) only</t>
  </si>
  <si>
    <t>(Rupees Sixteen Lakhs Thirty Thousand Four Hundred Fifty Three) only</t>
  </si>
  <si>
    <t>2024-25/Sonapani /11</t>
  </si>
  <si>
    <t>18.03.2025</t>
  </si>
  <si>
    <t>18.04.2025</t>
  </si>
  <si>
    <t>February - 2025</t>
  </si>
  <si>
    <t>from 01.02.2025 (00:00:00) to 28.02.2025 (24:00:00)</t>
  </si>
  <si>
    <t>(Rupees Fourteen Lakhs Forty Thousand Eight Hundred Ten) only</t>
  </si>
  <si>
    <t>(Rupees Fourteen Lakhs Forty Seven Thousand Seventy Two) only</t>
  </si>
  <si>
    <t>2024-25/Sonapani /12</t>
  </si>
  <si>
    <t>11.04.2025</t>
  </si>
  <si>
    <t>11.05.2025</t>
  </si>
  <si>
    <t>March - 2025</t>
  </si>
  <si>
    <t>from 01.03.2025 (00:00:00) to 31.03.2025 (24:00:00)</t>
  </si>
  <si>
    <t>(Rupees Thirteen Lakhs Fifty Six Thousand Three Hundred Eight) only</t>
  </si>
  <si>
    <t>(Rupees Thirteen Lakhs Sixty One Thousand Seven Hundred Sixteen) only</t>
  </si>
  <si>
    <t>Approved AFC for MLHEP (2023-24) For ECR</t>
  </si>
  <si>
    <t>Actual ECR Billed for MLHEP (2023-24)</t>
  </si>
  <si>
    <t>Under Recovery</t>
  </si>
  <si>
    <t>Month</t>
  </si>
  <si>
    <t>Design Energy</t>
  </si>
  <si>
    <t>Aux Consuption</t>
  </si>
  <si>
    <t>Actual Generation in 2023-24</t>
  </si>
  <si>
    <t>AFC Approved</t>
  </si>
  <si>
    <t>AFC*0.5*10</t>
  </si>
  <si>
    <t>DE*((100-Aux)/100)</t>
  </si>
  <si>
    <t>ECR</t>
  </si>
  <si>
    <t>DE*((100-Aux)/100)-Revised</t>
  </si>
  <si>
    <t>Revised ECR</t>
  </si>
  <si>
    <t xml:space="preserve">Salebale Energy </t>
  </si>
  <si>
    <t>Energy Charges at Normal ECR</t>
  </si>
  <si>
    <t>Energy Charges at Revised ECR</t>
  </si>
  <si>
    <t>Difference</t>
  </si>
  <si>
    <t>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</si>
</sst>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&quot;₹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name val="Arial"/>
      <family val="2"/>
    </font>
    <font>
      <sz val="11"/>
      <color theme="1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0" fontId="6" fillId="0" borderId="2" xfId="0" applyFont="1" applyBorder="1"/>
    <xf numFmtId="0" fontId="7" fillId="0" borderId="2" xfId="0" applyFont="1" applyBorder="1"/>
    <xf numFmtId="1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/>
    <xf numFmtId="0" fontId="3" fillId="0" borderId="2" xfId="0" applyFont="1" applyBorder="1"/>
    <xf numFmtId="0" fontId="6" fillId="0" borderId="0" xfId="0" applyFont="1" applyAlignment="1">
      <alignment horizontal="center"/>
    </xf>
    <xf numFmtId="2" fontId="1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2" fontId="8" fillId="0" borderId="0" xfId="0" applyNumberFormat="1" applyFont="1"/>
    <xf numFmtId="0" fontId="3" fillId="2" borderId="0" xfId="0" applyFont="1" applyFill="1"/>
    <xf numFmtId="164" fontId="6" fillId="2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2" fontId="6" fillId="0" borderId="0" xfId="0" applyNumberFormat="1" applyFont="1"/>
    <xf numFmtId="2" fontId="3" fillId="0" borderId="0" xfId="0" applyNumberFormat="1" applyFont="1"/>
    <xf numFmtId="2" fontId="6" fillId="0" borderId="0" xfId="0" applyNumberFormat="1" applyFont="1" applyAlignment="1">
      <alignment horizontal="left"/>
    </xf>
    <xf numFmtId="0" fontId="2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2" fontId="6" fillId="0" borderId="0" xfId="0" applyNumberFormat="1" applyFont="1" applyAlignment="1">
      <alignment horizontal="left" vertical="center"/>
    </xf>
    <xf numFmtId="0" fontId="12" fillId="0" borderId="7" xfId="0" applyFont="1" applyBorder="1"/>
    <xf numFmtId="0" fontId="12" fillId="0" borderId="0" xfId="0" applyFont="1"/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6" fillId="0" borderId="2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9" fontId="5" fillId="0" borderId="0" xfId="1" applyFont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8" xfId="0" applyBorder="1"/>
    <xf numFmtId="2" fontId="0" fillId="0" borderId="9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12" xfId="0" applyBorder="1"/>
    <xf numFmtId="2" fontId="0" fillId="0" borderId="13" xfId="0" applyNumberFormat="1" applyBorder="1"/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vertical="center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wrapText="1"/>
    </xf>
    <xf numFmtId="0" fontId="13" fillId="2" borderId="16" xfId="0" applyFont="1" applyFill="1" applyBorder="1" applyAlignment="1">
      <alignment horizontal="center" vertical="center" wrapText="1"/>
    </xf>
    <xf numFmtId="17" fontId="0" fillId="0" borderId="17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2" fontId="0" fillId="0" borderId="2" xfId="0" applyNumberFormat="1" applyBorder="1"/>
    <xf numFmtId="2" fontId="0" fillId="0" borderId="18" xfId="0" applyNumberFormat="1" applyBorder="1"/>
    <xf numFmtId="17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64" fontId="0" fillId="0" borderId="20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5C4AD4D-B429-43B8-AB27-A7A48D58C8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BBD2625C-FA58-4F25-A325-D4EB973EF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5139448F-ECDF-46D4-8DEE-06341F2AC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FDD8D9A-8C1A-48C8-A28A-CBD98837F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737CDD4-4A19-4E1F-942C-24A29C7A7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455A4D8C-282F-4150-9758-C2A6A12D2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F90B842F-214B-4D38-A6B1-B965304C9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15B94AC2-F719-4082-9DA9-32321D242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6CB0EFE4-C8A2-47FE-A74B-54BB4719C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3E489DFA-5CD3-45FD-A1D4-072D96191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9DDC6A31-E6F0-40EA-A2E0-C581BA744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7312629E-C7CB-4A31-B7F8-9A7CF423F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9715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topLeftCell="B1" workbookViewId="0">
      <selection activeCell="O10" sqref="O10:O21"/>
    </sheetView>
  </sheetViews>
  <sheetFormatPr defaultRowHeight="14.5" x14ac:dyDescent="0.35"/>
  <cols>
    <col min="1" max="1" width="37.6328125" bestFit="1" customWidth="1"/>
    <col min="3" max="3" width="12.453125" bestFit="1" customWidth="1"/>
    <col min="4" max="4" width="12.453125" customWidth="1"/>
    <col min="5" max="5" width="15" customWidth="1"/>
    <col min="6" max="6" width="12.7265625" customWidth="1"/>
    <col min="7" max="7" width="11.6328125" customWidth="1"/>
    <col min="8" max="8" width="14.36328125" customWidth="1"/>
    <col min="10" max="10" width="12.1796875" customWidth="1"/>
    <col min="15" max="15" width="10.08984375" customWidth="1"/>
    <col min="16" max="16" width="10.81640625" customWidth="1"/>
  </cols>
  <sheetData>
    <row r="1" spans="1:16" ht="15" thickBot="1" x14ac:dyDescent="0.4"/>
    <row r="2" spans="1:16" x14ac:dyDescent="0.35">
      <c r="A2" s="56" t="s">
        <v>122</v>
      </c>
      <c r="B2" s="57">
        <f>3.34/2</f>
        <v>1.67</v>
      </c>
    </row>
    <row r="3" spans="1:16" x14ac:dyDescent="0.35">
      <c r="A3" s="58" t="s">
        <v>123</v>
      </c>
      <c r="B3" s="59">
        <v>1.86</v>
      </c>
    </row>
    <row r="4" spans="1:16" ht="15" thickBot="1" x14ac:dyDescent="0.4">
      <c r="A4" s="60" t="s">
        <v>124</v>
      </c>
      <c r="B4" s="61">
        <f>B2-B3</f>
        <v>-0.19000000000000017</v>
      </c>
    </row>
    <row r="8" spans="1:16" ht="15" thickBot="1" x14ac:dyDescent="0.4"/>
    <row r="9" spans="1:16" ht="72.5" x14ac:dyDescent="0.35">
      <c r="B9" s="62" t="s">
        <v>125</v>
      </c>
      <c r="C9" s="63" t="s">
        <v>126</v>
      </c>
      <c r="D9" s="64" t="s">
        <v>127</v>
      </c>
      <c r="E9" s="64" t="s">
        <v>128</v>
      </c>
      <c r="F9" s="64" t="s">
        <v>129</v>
      </c>
      <c r="G9" s="65" t="s">
        <v>130</v>
      </c>
      <c r="H9" s="64" t="s">
        <v>131</v>
      </c>
      <c r="I9" s="64" t="s">
        <v>132</v>
      </c>
      <c r="J9" s="64" t="s">
        <v>133</v>
      </c>
      <c r="K9" s="64" t="s">
        <v>134</v>
      </c>
      <c r="L9" s="64" t="s">
        <v>135</v>
      </c>
      <c r="M9" s="64" t="s">
        <v>136</v>
      </c>
      <c r="N9" s="64" t="s">
        <v>137</v>
      </c>
      <c r="O9" s="64" t="s">
        <v>138</v>
      </c>
      <c r="P9" s="66" t="s">
        <v>139</v>
      </c>
    </row>
    <row r="10" spans="1:16" x14ac:dyDescent="0.35">
      <c r="B10" s="67">
        <v>45383</v>
      </c>
      <c r="C10" s="68">
        <v>5</v>
      </c>
      <c r="D10" s="69">
        <v>1.2</v>
      </c>
      <c r="E10" s="69">
        <v>5.56</v>
      </c>
      <c r="F10" s="69">
        <v>1.97</v>
      </c>
      <c r="G10" s="69">
        <f t="shared" ref="G10:G21" si="0">F10*0.5*10</f>
        <v>9.85</v>
      </c>
      <c r="H10" s="69">
        <f>C10*((100-D10)/100)</f>
        <v>4.9399999999999995</v>
      </c>
      <c r="I10" s="70">
        <f t="shared" ref="I10:I21" si="1">G10/H10</f>
        <v>1.9939271255060731</v>
      </c>
      <c r="J10" s="71">
        <f>E10*((100-D10)/100)</f>
        <v>5.4932799999999995</v>
      </c>
      <c r="K10" s="72">
        <f t="shared" ref="K10:K21" si="2">IF(E10&lt;C10,G10/J10,0)</f>
        <v>0</v>
      </c>
      <c r="L10" s="73">
        <f>'April,24'!D12/10^6</f>
        <v>0.28455881999999999</v>
      </c>
      <c r="M10" s="73">
        <f t="shared" ref="M10:M21" si="3">I10*L10/10</f>
        <v>5.6738955000000001E-2</v>
      </c>
      <c r="N10" s="73">
        <f t="shared" ref="N10:N21" si="4">K10*L10/10</f>
        <v>0</v>
      </c>
      <c r="O10" s="73">
        <f t="shared" ref="O10:O21" si="5">IF(K10&gt;0,N10-M10,0)</f>
        <v>0</v>
      </c>
      <c r="P10" s="74">
        <f>SUM($O$10:O10)</f>
        <v>0</v>
      </c>
    </row>
    <row r="11" spans="1:16" x14ac:dyDescent="0.35">
      <c r="B11" s="67">
        <v>45413</v>
      </c>
      <c r="C11" s="68">
        <v>5</v>
      </c>
      <c r="D11" s="69">
        <v>1.2</v>
      </c>
      <c r="E11" s="69">
        <v>5.56</v>
      </c>
      <c r="F11" s="69">
        <v>1.97</v>
      </c>
      <c r="G11" s="69">
        <f t="shared" si="0"/>
        <v>9.85</v>
      </c>
      <c r="H11" s="69">
        <f t="shared" ref="H11:H21" si="6">C11*((100-D11)/100)</f>
        <v>4.9399999999999995</v>
      </c>
      <c r="I11" s="70">
        <f t="shared" si="1"/>
        <v>1.9939271255060731</v>
      </c>
      <c r="J11" s="71">
        <f t="shared" ref="J11:J21" si="7">E11*((100-D11)/100)</f>
        <v>5.4932799999999995</v>
      </c>
      <c r="K11" s="72">
        <f t="shared" si="2"/>
        <v>0</v>
      </c>
      <c r="L11" s="73">
        <f>'May,24'!D12/10^6</f>
        <v>0.53359524000000003</v>
      </c>
      <c r="M11" s="73">
        <f t="shared" si="3"/>
        <v>0.10639500230769232</v>
      </c>
      <c r="N11" s="73">
        <f t="shared" si="4"/>
        <v>0</v>
      </c>
      <c r="O11" s="73">
        <f t="shared" si="5"/>
        <v>0</v>
      </c>
      <c r="P11" s="74">
        <f>SUM($O$10:O11)</f>
        <v>0</v>
      </c>
    </row>
    <row r="12" spans="1:16" x14ac:dyDescent="0.35">
      <c r="B12" s="67">
        <v>45444</v>
      </c>
      <c r="C12" s="68">
        <v>5</v>
      </c>
      <c r="D12" s="69">
        <v>1.2</v>
      </c>
      <c r="E12" s="69">
        <v>5.56</v>
      </c>
      <c r="F12" s="69">
        <v>1.97</v>
      </c>
      <c r="G12" s="69">
        <f t="shared" si="0"/>
        <v>9.85</v>
      </c>
      <c r="H12" s="69">
        <f t="shared" si="6"/>
        <v>4.9399999999999995</v>
      </c>
      <c r="I12" s="70">
        <f t="shared" si="1"/>
        <v>1.9939271255060731</v>
      </c>
      <c r="J12" s="71">
        <f t="shared" si="7"/>
        <v>5.4932799999999995</v>
      </c>
      <c r="K12" s="72">
        <f t="shared" si="2"/>
        <v>0</v>
      </c>
      <c r="L12" s="73">
        <f>'June, 24'!D12/10^6</f>
        <v>0.78313903000000007</v>
      </c>
      <c r="M12" s="73">
        <f t="shared" si="3"/>
        <v>0.15615221549595143</v>
      </c>
      <c r="N12" s="73">
        <f t="shared" si="4"/>
        <v>0</v>
      </c>
      <c r="O12" s="73">
        <f t="shared" si="5"/>
        <v>0</v>
      </c>
      <c r="P12" s="74">
        <f>SUM($O$10:O12)</f>
        <v>0</v>
      </c>
    </row>
    <row r="13" spans="1:16" x14ac:dyDescent="0.35">
      <c r="B13" s="67">
        <v>45474</v>
      </c>
      <c r="C13" s="68">
        <v>5</v>
      </c>
      <c r="D13" s="69">
        <v>1.2</v>
      </c>
      <c r="E13" s="69">
        <v>5.56</v>
      </c>
      <c r="F13" s="69">
        <v>1.97</v>
      </c>
      <c r="G13" s="69">
        <f t="shared" si="0"/>
        <v>9.85</v>
      </c>
      <c r="H13" s="69">
        <f t="shared" si="6"/>
        <v>4.9399999999999995</v>
      </c>
      <c r="I13" s="70">
        <f t="shared" si="1"/>
        <v>1.9939271255060731</v>
      </c>
      <c r="J13" s="71">
        <f t="shared" si="7"/>
        <v>5.4932799999999995</v>
      </c>
      <c r="K13" s="72">
        <f t="shared" si="2"/>
        <v>0</v>
      </c>
      <c r="L13" s="73">
        <f>'July, 24'!D12/10^6</f>
        <v>0.85522071999999993</v>
      </c>
      <c r="M13" s="73">
        <f t="shared" si="3"/>
        <v>0.17052477919028342</v>
      </c>
      <c r="N13" s="73">
        <f t="shared" si="4"/>
        <v>0</v>
      </c>
      <c r="O13" s="73">
        <f t="shared" si="5"/>
        <v>0</v>
      </c>
      <c r="P13" s="74">
        <f>SUM($O$10:O13)</f>
        <v>0</v>
      </c>
    </row>
    <row r="14" spans="1:16" x14ac:dyDescent="0.35">
      <c r="B14" s="67">
        <v>45505</v>
      </c>
      <c r="C14" s="68">
        <v>5</v>
      </c>
      <c r="D14" s="69">
        <v>1.2</v>
      </c>
      <c r="E14" s="69">
        <v>5.56</v>
      </c>
      <c r="F14" s="69">
        <v>1.97</v>
      </c>
      <c r="G14" s="69">
        <f t="shared" si="0"/>
        <v>9.85</v>
      </c>
      <c r="H14" s="69">
        <f t="shared" si="6"/>
        <v>4.9399999999999995</v>
      </c>
      <c r="I14" s="70">
        <f t="shared" si="1"/>
        <v>1.9939271255060731</v>
      </c>
      <c r="J14" s="71">
        <f t="shared" si="7"/>
        <v>5.4932799999999995</v>
      </c>
      <c r="K14" s="72">
        <f t="shared" si="2"/>
        <v>0</v>
      </c>
      <c r="L14" s="73">
        <f>'August, 24'!D12/10^6</f>
        <v>0.78428490000000006</v>
      </c>
      <c r="M14" s="73">
        <f t="shared" si="3"/>
        <v>0.15638069362348181</v>
      </c>
      <c r="N14" s="73">
        <f t="shared" si="4"/>
        <v>0</v>
      </c>
      <c r="O14" s="73">
        <f t="shared" si="5"/>
        <v>0</v>
      </c>
      <c r="P14" s="74">
        <f>SUM($O$10:O14)</f>
        <v>0</v>
      </c>
    </row>
    <row r="15" spans="1:16" x14ac:dyDescent="0.35">
      <c r="B15" s="67">
        <v>45536</v>
      </c>
      <c r="C15" s="68">
        <v>5</v>
      </c>
      <c r="D15" s="69">
        <v>1.2</v>
      </c>
      <c r="E15" s="69">
        <v>5.56</v>
      </c>
      <c r="F15" s="69">
        <v>1.97</v>
      </c>
      <c r="G15" s="69">
        <f t="shared" si="0"/>
        <v>9.85</v>
      </c>
      <c r="H15" s="69">
        <f t="shared" si="6"/>
        <v>4.9399999999999995</v>
      </c>
      <c r="I15" s="70">
        <f t="shared" si="1"/>
        <v>1.9939271255060731</v>
      </c>
      <c r="J15" s="71">
        <f t="shared" si="7"/>
        <v>5.4932799999999995</v>
      </c>
      <c r="K15" s="72">
        <f t="shared" si="2"/>
        <v>0</v>
      </c>
      <c r="L15" s="73">
        <f>'September, 24'!D12/10^6</f>
        <v>0.71604224999999999</v>
      </c>
      <c r="M15" s="73">
        <f t="shared" si="3"/>
        <v>0.14277360652834009</v>
      </c>
      <c r="N15" s="73">
        <f t="shared" si="4"/>
        <v>0</v>
      </c>
      <c r="O15" s="73">
        <f t="shared" si="5"/>
        <v>0</v>
      </c>
      <c r="P15" s="74">
        <f>SUM($O$10:O15)</f>
        <v>0</v>
      </c>
    </row>
    <row r="16" spans="1:16" x14ac:dyDescent="0.35">
      <c r="B16" s="67">
        <v>45566</v>
      </c>
      <c r="C16" s="68">
        <v>5</v>
      </c>
      <c r="D16" s="69">
        <v>1.2</v>
      </c>
      <c r="E16" s="69">
        <v>5.56</v>
      </c>
      <c r="F16" s="69">
        <v>1.97</v>
      </c>
      <c r="G16" s="69">
        <f t="shared" si="0"/>
        <v>9.85</v>
      </c>
      <c r="H16" s="69">
        <f t="shared" si="6"/>
        <v>4.9399999999999995</v>
      </c>
      <c r="I16" s="70">
        <f t="shared" si="1"/>
        <v>1.9939271255060731</v>
      </c>
      <c r="J16" s="71">
        <f t="shared" si="7"/>
        <v>5.4932799999999995</v>
      </c>
      <c r="K16" s="72">
        <f t="shared" si="2"/>
        <v>0</v>
      </c>
      <c r="L16" s="73">
        <f>'October, 24'!D12/10^6</f>
        <v>0.74034093000000001</v>
      </c>
      <c r="M16" s="73">
        <f t="shared" si="3"/>
        <v>0.14761858624493929</v>
      </c>
      <c r="N16" s="73">
        <f t="shared" si="4"/>
        <v>0</v>
      </c>
      <c r="O16" s="73">
        <f t="shared" si="5"/>
        <v>0</v>
      </c>
      <c r="P16" s="74">
        <f>SUM($O$10:O16)</f>
        <v>0</v>
      </c>
    </row>
    <row r="17" spans="2:16" x14ac:dyDescent="0.35">
      <c r="B17" s="67">
        <v>45597</v>
      </c>
      <c r="C17" s="68">
        <v>5</v>
      </c>
      <c r="D17" s="69">
        <v>1.2</v>
      </c>
      <c r="E17" s="69">
        <v>5.56</v>
      </c>
      <c r="F17" s="69">
        <v>1.97</v>
      </c>
      <c r="G17" s="69">
        <f t="shared" si="0"/>
        <v>9.85</v>
      </c>
      <c r="H17" s="69">
        <f t="shared" si="6"/>
        <v>4.9399999999999995</v>
      </c>
      <c r="I17" s="70">
        <f t="shared" si="1"/>
        <v>1.9939271255060731</v>
      </c>
      <c r="J17" s="71">
        <f t="shared" si="7"/>
        <v>5.4932799999999995</v>
      </c>
      <c r="K17" s="72">
        <f t="shared" si="2"/>
        <v>0</v>
      </c>
      <c r="L17" s="73">
        <f>'November, 24'!D12/10^6</f>
        <v>0.51414804000000003</v>
      </c>
      <c r="M17" s="73">
        <f t="shared" si="3"/>
        <v>0.10251737234817815</v>
      </c>
      <c r="N17" s="73">
        <f t="shared" si="4"/>
        <v>0</v>
      </c>
      <c r="O17" s="73">
        <f t="shared" si="5"/>
        <v>0</v>
      </c>
      <c r="P17" s="74">
        <f>SUM($O$10:O17)</f>
        <v>0</v>
      </c>
    </row>
    <row r="18" spans="2:16" x14ac:dyDescent="0.35">
      <c r="B18" s="67">
        <v>45627</v>
      </c>
      <c r="C18" s="68">
        <v>5</v>
      </c>
      <c r="D18" s="69">
        <v>1.2</v>
      </c>
      <c r="E18" s="69">
        <v>5.56</v>
      </c>
      <c r="F18" s="69">
        <v>1.97</v>
      </c>
      <c r="G18" s="69">
        <f t="shared" si="0"/>
        <v>9.85</v>
      </c>
      <c r="H18" s="69">
        <f t="shared" si="6"/>
        <v>4.9399999999999995</v>
      </c>
      <c r="I18" s="70">
        <f t="shared" si="1"/>
        <v>1.9939271255060731</v>
      </c>
      <c r="J18" s="71">
        <f t="shared" si="7"/>
        <v>5.4932799999999995</v>
      </c>
      <c r="K18" s="72">
        <f t="shared" si="2"/>
        <v>0</v>
      </c>
      <c r="L18" s="73">
        <f>'December, 24'!D12/10^6</f>
        <v>0.35147111999999997</v>
      </c>
      <c r="M18" s="73">
        <f t="shared" si="3"/>
        <v>7.0080779999999995E-2</v>
      </c>
      <c r="N18" s="73">
        <f t="shared" si="4"/>
        <v>0</v>
      </c>
      <c r="O18" s="73">
        <f t="shared" si="5"/>
        <v>0</v>
      </c>
      <c r="P18" s="74">
        <f>SUM($O$10:O18)</f>
        <v>0</v>
      </c>
    </row>
    <row r="19" spans="2:16" x14ac:dyDescent="0.35">
      <c r="B19" s="67">
        <v>45658</v>
      </c>
      <c r="C19" s="68">
        <v>5</v>
      </c>
      <c r="D19" s="69">
        <v>1.2</v>
      </c>
      <c r="E19" s="69">
        <v>5.56</v>
      </c>
      <c r="F19" s="69">
        <v>1.97</v>
      </c>
      <c r="G19" s="69">
        <f t="shared" si="0"/>
        <v>9.85</v>
      </c>
      <c r="H19" s="69">
        <f t="shared" si="6"/>
        <v>4.9399999999999995</v>
      </c>
      <c r="I19" s="70">
        <f t="shared" si="1"/>
        <v>1.9939271255060731</v>
      </c>
      <c r="J19" s="71">
        <f t="shared" si="7"/>
        <v>5.4932799999999995</v>
      </c>
      <c r="K19" s="72">
        <f t="shared" si="2"/>
        <v>0</v>
      </c>
      <c r="L19" s="73">
        <f>'January, 25'!D12/10^6</f>
        <v>0.40602807000000002</v>
      </c>
      <c r="M19" s="73">
        <f t="shared" si="3"/>
        <v>8.0959038248987869E-2</v>
      </c>
      <c r="N19" s="73">
        <f t="shared" si="4"/>
        <v>0</v>
      </c>
      <c r="O19" s="73">
        <f t="shared" si="5"/>
        <v>0</v>
      </c>
      <c r="P19" s="74">
        <f>SUM($O$10:O19)</f>
        <v>0</v>
      </c>
    </row>
    <row r="20" spans="2:16" x14ac:dyDescent="0.35">
      <c r="B20" s="67">
        <v>45689</v>
      </c>
      <c r="C20" s="68">
        <v>5</v>
      </c>
      <c r="D20" s="69">
        <v>1.2</v>
      </c>
      <c r="E20" s="69">
        <v>5.56</v>
      </c>
      <c r="F20" s="69">
        <v>1.97</v>
      </c>
      <c r="G20" s="69">
        <f t="shared" si="0"/>
        <v>9.85</v>
      </c>
      <c r="H20" s="69">
        <f t="shared" si="6"/>
        <v>4.9399999999999995</v>
      </c>
      <c r="I20" s="70">
        <f t="shared" si="1"/>
        <v>1.9939271255060731</v>
      </c>
      <c r="J20" s="71">
        <f t="shared" si="7"/>
        <v>5.4932799999999995</v>
      </c>
      <c r="K20" s="72">
        <f t="shared" si="2"/>
        <v>0</v>
      </c>
      <c r="L20" s="73">
        <f>'February, 25'!D12/10^6</f>
        <v>0.31406161999999999</v>
      </c>
      <c r="M20" s="73">
        <f t="shared" si="3"/>
        <v>6.2621598319838059E-2</v>
      </c>
      <c r="N20" s="73">
        <f t="shared" si="4"/>
        <v>0</v>
      </c>
      <c r="O20" s="73">
        <f t="shared" si="5"/>
        <v>0</v>
      </c>
      <c r="P20" s="74">
        <f>SUM($O$10:O20)</f>
        <v>0</v>
      </c>
    </row>
    <row r="21" spans="2:16" ht="15" thickBot="1" x14ac:dyDescent="0.4">
      <c r="B21" s="75">
        <v>45717</v>
      </c>
      <c r="C21" s="76">
        <v>5</v>
      </c>
      <c r="D21" s="77">
        <v>1.2</v>
      </c>
      <c r="E21" s="77">
        <v>5.56</v>
      </c>
      <c r="F21" s="77">
        <v>1.97</v>
      </c>
      <c r="G21" s="77">
        <f t="shared" si="0"/>
        <v>9.85</v>
      </c>
      <c r="H21" s="77">
        <f t="shared" si="6"/>
        <v>4.9399999999999995</v>
      </c>
      <c r="I21" s="78">
        <f t="shared" si="1"/>
        <v>1.9939271255060731</v>
      </c>
      <c r="J21" s="79">
        <f t="shared" si="7"/>
        <v>5.4932799999999995</v>
      </c>
      <c r="K21" s="80">
        <f t="shared" si="2"/>
        <v>0</v>
      </c>
      <c r="L21" s="81">
        <f>'March, 25'!D12/10^6</f>
        <v>0.27125530999999997</v>
      </c>
      <c r="M21" s="81">
        <f t="shared" si="3"/>
        <v>5.4086332054655871E-2</v>
      </c>
      <c r="N21" s="81">
        <f t="shared" si="4"/>
        <v>0</v>
      </c>
      <c r="O21" s="81">
        <f t="shared" si="5"/>
        <v>0</v>
      </c>
      <c r="P21" s="82">
        <f>SUM($O$10:O21)</f>
        <v>0</v>
      </c>
    </row>
    <row r="22" spans="2:16" x14ac:dyDescent="0.35">
      <c r="O22" s="83">
        <f>SUM(O10:O21)</f>
        <v>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L19" sqref="L19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0" t="s">
        <v>78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3" ht="22.5" customHeight="1" x14ac:dyDescent="0.35">
      <c r="A8" s="5" t="s">
        <v>6</v>
      </c>
      <c r="B8" s="6"/>
      <c r="C8" s="5" t="s">
        <v>94</v>
      </c>
      <c r="D8" s="6"/>
      <c r="E8" s="5" t="s">
        <v>8</v>
      </c>
      <c r="F8" s="7" t="s">
        <v>95</v>
      </c>
      <c r="G8" s="8"/>
      <c r="H8" s="9"/>
      <c r="I8" s="9"/>
      <c r="J8" s="5" t="s">
        <v>9</v>
      </c>
      <c r="K8" s="7" t="s">
        <v>96</v>
      </c>
    </row>
    <row r="9" spans="1:13" ht="24.75" customHeight="1" x14ac:dyDescent="0.35">
      <c r="A9" s="43" t="s">
        <v>10</v>
      </c>
      <c r="B9" s="43"/>
      <c r="C9" s="44" t="s">
        <v>97</v>
      </c>
      <c r="D9" s="45"/>
      <c r="E9" s="10" t="s">
        <v>12</v>
      </c>
      <c r="F9" s="11"/>
      <c r="G9" s="46" t="s">
        <v>98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351471.12</v>
      </c>
      <c r="E12" s="17">
        <v>1.994</v>
      </c>
      <c r="F12" s="18">
        <f>(C12*0.5)/12</f>
        <v>820833.33333333337</v>
      </c>
      <c r="G12" s="18">
        <f>D12*E12</f>
        <v>700833.41327999998</v>
      </c>
      <c r="H12" s="18">
        <f>G12*(1/100)</f>
        <v>7008.3341327999997</v>
      </c>
      <c r="I12" s="18">
        <f>G12-H12</f>
        <v>693825.07914719998</v>
      </c>
      <c r="J12" s="18">
        <f>F12+I12</f>
        <v>1514658.4124805334</v>
      </c>
      <c r="K12" s="18">
        <f>F12+G12</f>
        <v>1521666.7466133335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1514658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99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1521667</v>
      </c>
      <c r="G18" s="30"/>
      <c r="H18" s="4"/>
      <c r="I18" s="31"/>
      <c r="J18" s="32"/>
      <c r="K18" s="4"/>
    </row>
    <row r="19" spans="1:11" ht="18" customHeight="1" x14ac:dyDescent="0.35">
      <c r="A19" s="21"/>
      <c r="B19" s="3"/>
      <c r="C19" s="3"/>
      <c r="D19" s="22"/>
      <c r="E19" s="3"/>
      <c r="F19" s="33" t="s">
        <v>100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86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P15" sqref="P15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0" t="s">
        <v>78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3" ht="22.5" customHeight="1" x14ac:dyDescent="0.35">
      <c r="A8" s="5" t="s">
        <v>6</v>
      </c>
      <c r="B8" s="6"/>
      <c r="C8" s="5" t="s">
        <v>101</v>
      </c>
      <c r="D8" s="6"/>
      <c r="E8" s="5" t="s">
        <v>8</v>
      </c>
      <c r="F8" s="7" t="s">
        <v>102</v>
      </c>
      <c r="G8" s="8"/>
      <c r="H8" s="9"/>
      <c r="I8" s="9"/>
      <c r="J8" s="5" t="s">
        <v>9</v>
      </c>
      <c r="K8" s="7" t="s">
        <v>103</v>
      </c>
    </row>
    <row r="9" spans="1:13" ht="24.75" customHeight="1" x14ac:dyDescent="0.35">
      <c r="A9" s="43" t="s">
        <v>10</v>
      </c>
      <c r="B9" s="43"/>
      <c r="C9" s="44" t="s">
        <v>104</v>
      </c>
      <c r="D9" s="45"/>
      <c r="E9" s="10" t="s">
        <v>12</v>
      </c>
      <c r="F9" s="11"/>
      <c r="G9" s="46" t="s">
        <v>105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406028.07</v>
      </c>
      <c r="E12" s="17">
        <v>1.994</v>
      </c>
      <c r="F12" s="18">
        <f>(C12*0.5)/12</f>
        <v>820833.33333333337</v>
      </c>
      <c r="G12" s="18">
        <f>D12*E12</f>
        <v>809619.97158000001</v>
      </c>
      <c r="H12" s="18">
        <f>G12*(1/100)</f>
        <v>8096.1997158000004</v>
      </c>
      <c r="I12" s="18">
        <f>G12-H12</f>
        <v>801523.77186420001</v>
      </c>
      <c r="J12" s="18">
        <f>F12+I12</f>
        <v>1622357.1051975335</v>
      </c>
      <c r="K12" s="18">
        <f>F12+G12</f>
        <v>1630453.3049133334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1622357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106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1630453</v>
      </c>
      <c r="G18" s="30"/>
      <c r="H18" s="4"/>
      <c r="I18" s="31"/>
      <c r="J18" s="32"/>
      <c r="K18" s="4"/>
    </row>
    <row r="19" spans="1:11" ht="18" customHeight="1" x14ac:dyDescent="0.35">
      <c r="A19" s="21"/>
      <c r="B19" s="3"/>
      <c r="C19" s="3"/>
      <c r="D19" s="22"/>
      <c r="E19" s="3"/>
      <c r="F19" s="33" t="s">
        <v>107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86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P17" sqref="P17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0" t="s">
        <v>78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3" ht="22.5" customHeight="1" x14ac:dyDescent="0.35">
      <c r="A8" s="5" t="s">
        <v>6</v>
      </c>
      <c r="B8" s="6"/>
      <c r="C8" s="5" t="s">
        <v>108</v>
      </c>
      <c r="D8" s="6"/>
      <c r="E8" s="5" t="s">
        <v>8</v>
      </c>
      <c r="F8" s="7" t="s">
        <v>109</v>
      </c>
      <c r="G8" s="8"/>
      <c r="H8" s="9"/>
      <c r="I8" s="9"/>
      <c r="J8" s="5" t="s">
        <v>9</v>
      </c>
      <c r="K8" s="7" t="s">
        <v>110</v>
      </c>
    </row>
    <row r="9" spans="1:13" ht="24.75" customHeight="1" x14ac:dyDescent="0.35">
      <c r="A9" s="43" t="s">
        <v>10</v>
      </c>
      <c r="B9" s="43"/>
      <c r="C9" s="44" t="s">
        <v>111</v>
      </c>
      <c r="D9" s="45"/>
      <c r="E9" s="10" t="s">
        <v>12</v>
      </c>
      <c r="F9" s="11"/>
      <c r="G9" s="46" t="s">
        <v>112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314061.62</v>
      </c>
      <c r="E12" s="17">
        <v>1.994</v>
      </c>
      <c r="F12" s="18">
        <f>(C12*0.5)/12</f>
        <v>820833.33333333337</v>
      </c>
      <c r="G12" s="18">
        <f>D12*E12</f>
        <v>626238.87028000003</v>
      </c>
      <c r="H12" s="18">
        <f>G12*(1/100)</f>
        <v>6262.3887028000008</v>
      </c>
      <c r="I12" s="18">
        <f>G12-H12</f>
        <v>619976.4815772</v>
      </c>
      <c r="J12" s="18">
        <f>F12+I12</f>
        <v>1440809.8149105334</v>
      </c>
      <c r="K12" s="18">
        <f>F12+G12</f>
        <v>1447072.2036133334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1440810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113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1447072</v>
      </c>
      <c r="G18" s="30"/>
      <c r="H18" s="4"/>
      <c r="I18" s="31"/>
      <c r="J18" s="32"/>
      <c r="K18" s="4"/>
    </row>
    <row r="19" spans="1:11" ht="18" customHeight="1" x14ac:dyDescent="0.35">
      <c r="A19" s="21"/>
      <c r="B19" s="3"/>
      <c r="C19" s="3"/>
      <c r="D19" s="22"/>
      <c r="E19" s="3"/>
      <c r="F19" s="33" t="s">
        <v>114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86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R10" sqref="R10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0" t="s">
        <v>78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3" ht="22.5" customHeight="1" x14ac:dyDescent="0.35">
      <c r="A8" s="5" t="s">
        <v>6</v>
      </c>
      <c r="B8" s="6"/>
      <c r="C8" s="5" t="s">
        <v>115</v>
      </c>
      <c r="D8" s="6"/>
      <c r="E8" s="5" t="s">
        <v>8</v>
      </c>
      <c r="F8" s="7" t="s">
        <v>116</v>
      </c>
      <c r="G8" s="8"/>
      <c r="H8" s="9"/>
      <c r="I8" s="9"/>
      <c r="J8" s="5" t="s">
        <v>9</v>
      </c>
      <c r="K8" s="7" t="s">
        <v>117</v>
      </c>
    </row>
    <row r="9" spans="1:13" ht="24.75" customHeight="1" x14ac:dyDescent="0.35">
      <c r="A9" s="43" t="s">
        <v>10</v>
      </c>
      <c r="B9" s="43"/>
      <c r="C9" s="44" t="s">
        <v>118</v>
      </c>
      <c r="D9" s="45"/>
      <c r="E9" s="10" t="s">
        <v>12</v>
      </c>
      <c r="F9" s="11"/>
      <c r="G9" s="46" t="s">
        <v>119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271255.31</v>
      </c>
      <c r="E12" s="17">
        <v>1.994</v>
      </c>
      <c r="F12" s="18">
        <f>(C12*0.5)/12</f>
        <v>820833.33333333337</v>
      </c>
      <c r="G12" s="18">
        <f>D12*E12</f>
        <v>540883.08814000001</v>
      </c>
      <c r="H12" s="18">
        <f>G12*(1/100)</f>
        <v>5408.8308814000002</v>
      </c>
      <c r="I12" s="18">
        <f>G12-H12</f>
        <v>535474.25725859997</v>
      </c>
      <c r="J12" s="18">
        <f>F12+I12</f>
        <v>1356307.5905919333</v>
      </c>
      <c r="K12" s="18">
        <f>F12+G12</f>
        <v>1361716.4214733334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1356308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120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1361716</v>
      </c>
      <c r="G18" s="30"/>
      <c r="H18" s="4"/>
      <c r="I18" s="31"/>
      <c r="J18" s="32"/>
      <c r="K18" s="4"/>
    </row>
    <row r="19" spans="1:11" ht="18" customHeight="1" x14ac:dyDescent="0.35">
      <c r="A19" s="21"/>
      <c r="B19" s="3"/>
      <c r="C19" s="3"/>
      <c r="D19" s="22"/>
      <c r="E19" s="3"/>
      <c r="F19" s="33" t="s">
        <v>121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86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C10" sqref="C10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0" t="s">
        <v>5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3" ht="22.5" customHeight="1" x14ac:dyDescent="0.35">
      <c r="A8" s="5" t="s">
        <v>6</v>
      </c>
      <c r="B8" s="6"/>
      <c r="C8" s="5" t="s">
        <v>7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4.75" customHeight="1" x14ac:dyDescent="0.35">
      <c r="A9" s="43" t="s">
        <v>10</v>
      </c>
      <c r="B9" s="43"/>
      <c r="C9" s="44" t="s">
        <v>11</v>
      </c>
      <c r="D9" s="45"/>
      <c r="E9" s="10" t="s">
        <v>12</v>
      </c>
      <c r="F9" s="11"/>
      <c r="G9" s="46" t="s">
        <v>13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28" x14ac:dyDescent="0.3">
      <c r="A12" s="12">
        <v>1</v>
      </c>
      <c r="B12" s="15" t="s">
        <v>36</v>
      </c>
      <c r="C12" s="12">
        <v>19700000</v>
      </c>
      <c r="D12" s="16">
        <v>284558.82</v>
      </c>
      <c r="E12" s="17">
        <v>1.994</v>
      </c>
      <c r="F12" s="18">
        <f>(C12*0.5)/12</f>
        <v>820833.33333333337</v>
      </c>
      <c r="G12" s="18">
        <f>D12*E12</f>
        <v>567410.28708000004</v>
      </c>
      <c r="H12" s="18">
        <f>G12*(1/100)</f>
        <v>5674.1028708000003</v>
      </c>
      <c r="I12" s="18">
        <f>G12-H12</f>
        <v>561736.18420920009</v>
      </c>
      <c r="J12" s="18">
        <f>F12+I12</f>
        <v>1382569.5175425336</v>
      </c>
      <c r="K12" s="18">
        <f>F12+G12</f>
        <v>1388243.6204133334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1382570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38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1388244</v>
      </c>
      <c r="G18" s="30"/>
      <c r="H18" s="4"/>
      <c r="I18" s="31"/>
      <c r="J18" s="32"/>
      <c r="K18" s="4"/>
    </row>
    <row r="19" spans="1:11" ht="18.75" customHeight="1" x14ac:dyDescent="0.35">
      <c r="A19" s="21"/>
      <c r="B19" s="3"/>
      <c r="C19" s="3"/>
      <c r="D19" s="22"/>
      <c r="E19" s="3"/>
      <c r="F19" s="33" t="s">
        <v>40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L12" sqref="L12:Q15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5" t="s">
        <v>47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3" ht="22.5" customHeight="1" x14ac:dyDescent="0.35">
      <c r="A8" s="5" t="s">
        <v>6</v>
      </c>
      <c r="B8" s="6"/>
      <c r="C8" s="5" t="s">
        <v>48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4.75" customHeight="1" x14ac:dyDescent="0.35">
      <c r="A9" s="43" t="s">
        <v>10</v>
      </c>
      <c r="B9" s="43"/>
      <c r="C9" s="44" t="s">
        <v>49</v>
      </c>
      <c r="D9" s="45"/>
      <c r="E9" s="10" t="s">
        <v>12</v>
      </c>
      <c r="F9" s="11"/>
      <c r="G9" s="46" t="s">
        <v>50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533595.24</v>
      </c>
      <c r="E12" s="17">
        <v>1.994</v>
      </c>
      <c r="F12" s="18">
        <f>(C12*0.5)/12</f>
        <v>820833.33333333337</v>
      </c>
      <c r="G12" s="18">
        <f>D12*E12</f>
        <v>1063988.9085599999</v>
      </c>
      <c r="H12" s="18">
        <f>G12*(1/100)</f>
        <v>10639.8890856</v>
      </c>
      <c r="I12" s="18">
        <f>G12-H12</f>
        <v>1053349.0194744</v>
      </c>
      <c r="J12" s="18">
        <f>F12+I12</f>
        <v>1874182.3528077332</v>
      </c>
      <c r="K12" s="18">
        <f>F12+G12</f>
        <v>1884822.2418933334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1874182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51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1884822</v>
      </c>
      <c r="G18" s="30"/>
      <c r="H18" s="4"/>
      <c r="I18" s="31"/>
      <c r="J18" s="32"/>
      <c r="K18" s="4"/>
    </row>
    <row r="19" spans="1:11" ht="24" customHeight="1" x14ac:dyDescent="0.35">
      <c r="A19" s="21"/>
      <c r="B19" s="3"/>
      <c r="C19" s="3"/>
      <c r="D19" s="22"/>
      <c r="E19" s="3"/>
      <c r="F19" s="33" t="s">
        <v>52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M9" sqref="M9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5" t="s">
        <v>53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3" ht="22.5" customHeight="1" x14ac:dyDescent="0.35">
      <c r="A8" s="5" t="s">
        <v>6</v>
      </c>
      <c r="B8" s="6"/>
      <c r="C8" s="5" t="s">
        <v>54</v>
      </c>
      <c r="D8" s="6"/>
      <c r="E8" s="5" t="s">
        <v>8</v>
      </c>
      <c r="F8" s="7" t="s">
        <v>55</v>
      </c>
      <c r="G8" s="8"/>
      <c r="H8" s="9"/>
      <c r="I8" s="9"/>
      <c r="J8" s="5" t="s">
        <v>9</v>
      </c>
      <c r="K8" s="7" t="s">
        <v>56</v>
      </c>
    </row>
    <row r="9" spans="1:13" ht="24.75" customHeight="1" x14ac:dyDescent="0.35">
      <c r="A9" s="43" t="s">
        <v>10</v>
      </c>
      <c r="B9" s="43"/>
      <c r="C9" s="44" t="s">
        <v>57</v>
      </c>
      <c r="D9" s="45"/>
      <c r="E9" s="10" t="s">
        <v>12</v>
      </c>
      <c r="F9" s="11"/>
      <c r="G9" s="46" t="s">
        <v>58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783139.03</v>
      </c>
      <c r="E12" s="17">
        <v>1.994</v>
      </c>
      <c r="F12" s="18">
        <f>(C12*0.5)/12</f>
        <v>820833.33333333337</v>
      </c>
      <c r="G12" s="18">
        <f>D12*E12</f>
        <v>1561579.2258200001</v>
      </c>
      <c r="H12" s="18">
        <f>G12*(1/100)</f>
        <v>15615.792258200001</v>
      </c>
      <c r="I12" s="18">
        <f>G12-H12</f>
        <v>1545963.4335618</v>
      </c>
      <c r="J12" s="18">
        <f>F12+I12</f>
        <v>2366796.7668951335</v>
      </c>
      <c r="K12" s="18">
        <f>F12+G12</f>
        <v>2382412.5591533333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2366797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59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2382413</v>
      </c>
      <c r="G18" s="30"/>
      <c r="H18" s="4"/>
      <c r="I18" s="31"/>
      <c r="J18" s="32"/>
      <c r="K18" s="4"/>
    </row>
    <row r="19" spans="1:11" ht="24" customHeight="1" x14ac:dyDescent="0.35">
      <c r="A19" s="21"/>
      <c r="B19" s="3"/>
      <c r="C19" s="3"/>
      <c r="D19" s="22"/>
      <c r="E19" s="3"/>
      <c r="F19" s="33" t="s">
        <v>60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N18" sqref="N18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0" t="s">
        <v>47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3" ht="22.5" customHeight="1" x14ac:dyDescent="0.35">
      <c r="A8" s="5" t="s">
        <v>6</v>
      </c>
      <c r="B8" s="6"/>
      <c r="C8" s="5" t="s">
        <v>61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4.75" customHeight="1" x14ac:dyDescent="0.35">
      <c r="A9" s="43" t="s">
        <v>10</v>
      </c>
      <c r="B9" s="43"/>
      <c r="C9" s="44" t="s">
        <v>62</v>
      </c>
      <c r="D9" s="45"/>
      <c r="E9" s="10" t="s">
        <v>12</v>
      </c>
      <c r="F9" s="11"/>
      <c r="G9" s="46" t="s">
        <v>63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855220.72</v>
      </c>
      <c r="E12" s="17">
        <v>1.994</v>
      </c>
      <c r="F12" s="18">
        <f>(C12*0.5)/12</f>
        <v>820833.33333333337</v>
      </c>
      <c r="G12" s="18">
        <f>D12*E12</f>
        <v>1705310.11568</v>
      </c>
      <c r="H12" s="18">
        <f>G12*(1/100)</f>
        <v>17053.101156799999</v>
      </c>
      <c r="I12" s="18">
        <f>G12-H12</f>
        <v>1688257.0145232</v>
      </c>
      <c r="J12" s="18">
        <f>F12+I12</f>
        <v>2509090.3478565332</v>
      </c>
      <c r="K12" s="18">
        <f>F12+G12</f>
        <v>2526143.4490133333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2509090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64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2526143</v>
      </c>
      <c r="G18" s="30"/>
      <c r="H18" s="4"/>
      <c r="I18" s="31"/>
      <c r="J18" s="32"/>
      <c r="K18" s="4"/>
    </row>
    <row r="19" spans="1:11" ht="18" customHeight="1" x14ac:dyDescent="0.35">
      <c r="A19" s="21"/>
      <c r="B19" s="3"/>
      <c r="C19" s="3"/>
      <c r="D19" s="22"/>
      <c r="E19" s="3"/>
      <c r="F19" s="33" t="s">
        <v>65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M19" sqref="M19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0" t="s">
        <v>47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3" ht="22.5" customHeight="1" x14ac:dyDescent="0.35">
      <c r="A8" s="5" t="s">
        <v>6</v>
      </c>
      <c r="B8" s="6"/>
      <c r="C8" s="5" t="s">
        <v>66</v>
      </c>
      <c r="D8" s="6"/>
      <c r="E8" s="5" t="s">
        <v>8</v>
      </c>
      <c r="F8" s="7" t="s">
        <v>67</v>
      </c>
      <c r="G8" s="8"/>
      <c r="H8" s="9"/>
      <c r="I8" s="9"/>
      <c r="J8" s="5" t="s">
        <v>9</v>
      </c>
      <c r="K8" s="7" t="s">
        <v>68</v>
      </c>
    </row>
    <row r="9" spans="1:13" ht="24.75" customHeight="1" x14ac:dyDescent="0.35">
      <c r="A9" s="43" t="s">
        <v>10</v>
      </c>
      <c r="B9" s="43"/>
      <c r="C9" s="44" t="s">
        <v>69</v>
      </c>
      <c r="D9" s="45"/>
      <c r="E9" s="10" t="s">
        <v>12</v>
      </c>
      <c r="F9" s="11"/>
      <c r="G9" s="46" t="s">
        <v>70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784284.9</v>
      </c>
      <c r="E12" s="17">
        <v>1.994</v>
      </c>
      <c r="F12" s="18">
        <f>(C12*0.5)/12</f>
        <v>820833.33333333337</v>
      </c>
      <c r="G12" s="18">
        <f>D12*E12</f>
        <v>1563864.0906</v>
      </c>
      <c r="H12" s="18">
        <f>G12*(1/100)</f>
        <v>15638.640906000001</v>
      </c>
      <c r="I12" s="18">
        <f>G12-H12</f>
        <v>1548225.449694</v>
      </c>
      <c r="J12" s="18">
        <f>F12+I12</f>
        <v>2369058.7830273332</v>
      </c>
      <c r="K12" s="18">
        <f>F12+G12</f>
        <v>2384697.4239333333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2369059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71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2384697</v>
      </c>
      <c r="G18" s="30"/>
      <c r="H18" s="4"/>
      <c r="I18" s="31"/>
      <c r="J18" s="32"/>
      <c r="K18" s="4"/>
    </row>
    <row r="19" spans="1:11" ht="18" customHeight="1" x14ac:dyDescent="0.35">
      <c r="A19" s="21"/>
      <c r="B19" s="3"/>
      <c r="C19" s="3"/>
      <c r="D19" s="22"/>
      <c r="E19" s="3"/>
      <c r="F19" s="33" t="s">
        <v>72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M21" sqref="M21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5" t="s">
        <v>47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3" ht="22.5" customHeight="1" x14ac:dyDescent="0.35">
      <c r="A8" s="5" t="s">
        <v>6</v>
      </c>
      <c r="B8" s="6"/>
      <c r="C8" s="5" t="s">
        <v>73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3" ht="24.75" customHeight="1" x14ac:dyDescent="0.35">
      <c r="A9" s="43" t="s">
        <v>10</v>
      </c>
      <c r="B9" s="43"/>
      <c r="C9" s="44" t="s">
        <v>74</v>
      </c>
      <c r="D9" s="45"/>
      <c r="E9" s="10" t="s">
        <v>12</v>
      </c>
      <c r="F9" s="11"/>
      <c r="G9" s="46" t="s">
        <v>75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716042.25</v>
      </c>
      <c r="E12" s="17">
        <v>1.994</v>
      </c>
      <c r="F12" s="18">
        <f>(C12*0.5)/12</f>
        <v>820833.33333333337</v>
      </c>
      <c r="G12" s="18">
        <f>D12*E12</f>
        <v>1427788.2464999999</v>
      </c>
      <c r="H12" s="18">
        <f>G12*(1/100)</f>
        <v>14277.882464999999</v>
      </c>
      <c r="I12" s="18">
        <f>G12-H12</f>
        <v>1413510.3640349999</v>
      </c>
      <c r="J12" s="18">
        <f>F12+I12</f>
        <v>2234343.6973683331</v>
      </c>
      <c r="K12" s="18">
        <f>F12+G12</f>
        <v>2248621.5798333334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2234344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76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2248622</v>
      </c>
      <c r="G18" s="30"/>
      <c r="H18" s="4"/>
      <c r="I18" s="31"/>
      <c r="J18" s="32"/>
      <c r="K18" s="4"/>
    </row>
    <row r="19" spans="1:11" ht="18" customHeight="1" x14ac:dyDescent="0.35">
      <c r="A19" s="21"/>
      <c r="B19" s="3"/>
      <c r="C19" s="3"/>
      <c r="D19" s="22"/>
      <c r="E19" s="3"/>
      <c r="F19" s="33" t="s">
        <v>77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45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N20" sqref="N20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0" t="s">
        <v>78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3" ht="22.5" customHeight="1" x14ac:dyDescent="0.35">
      <c r="A8" s="5" t="s">
        <v>6</v>
      </c>
      <c r="B8" s="6"/>
      <c r="C8" s="5" t="s">
        <v>79</v>
      </c>
      <c r="D8" s="6"/>
      <c r="E8" s="5" t="s">
        <v>8</v>
      </c>
      <c r="F8" s="7" t="s">
        <v>80</v>
      </c>
      <c r="G8" s="8"/>
      <c r="H8" s="9"/>
      <c r="I8" s="9"/>
      <c r="J8" s="5" t="s">
        <v>9</v>
      </c>
      <c r="K8" s="7" t="s">
        <v>81</v>
      </c>
    </row>
    <row r="9" spans="1:13" ht="24.75" customHeight="1" x14ac:dyDescent="0.35">
      <c r="A9" s="43" t="s">
        <v>10</v>
      </c>
      <c r="B9" s="43"/>
      <c r="C9" s="44" t="s">
        <v>82</v>
      </c>
      <c r="D9" s="45"/>
      <c r="E9" s="10" t="s">
        <v>12</v>
      </c>
      <c r="F9" s="11"/>
      <c r="G9" s="46" t="s">
        <v>83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740340.93</v>
      </c>
      <c r="E12" s="17">
        <v>1.994</v>
      </c>
      <c r="F12" s="18">
        <f>(C12*0.5)/12</f>
        <v>820833.33333333337</v>
      </c>
      <c r="G12" s="18">
        <f>D12*E12</f>
        <v>1476239.8144200002</v>
      </c>
      <c r="H12" s="18">
        <f>G12*(1/100)</f>
        <v>14762.398144200002</v>
      </c>
      <c r="I12" s="18">
        <f>G12-H12</f>
        <v>1461477.4162758002</v>
      </c>
      <c r="J12" s="18">
        <f>F12+I12</f>
        <v>2282310.7496091337</v>
      </c>
      <c r="K12" s="18">
        <f>F12+G12</f>
        <v>2297073.1477533337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2282311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84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2297073</v>
      </c>
      <c r="G18" s="30"/>
      <c r="H18" s="4"/>
      <c r="I18" s="31"/>
      <c r="J18" s="32"/>
      <c r="K18" s="4"/>
    </row>
    <row r="19" spans="1:11" ht="18" customHeight="1" x14ac:dyDescent="0.35">
      <c r="A19" s="21"/>
      <c r="B19" s="3"/>
      <c r="C19" s="3"/>
      <c r="D19" s="22"/>
      <c r="E19" s="3"/>
      <c r="F19" s="33" t="s">
        <v>85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86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L19" sqref="L19"/>
    </sheetView>
  </sheetViews>
  <sheetFormatPr defaultRowHeight="14" x14ac:dyDescent="0.3"/>
  <cols>
    <col min="1" max="1" width="5.26953125" style="1" customWidth="1"/>
    <col min="2" max="2" width="14.7265625" style="1" customWidth="1"/>
    <col min="3" max="3" width="12.269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4.7265625" style="1" customWidth="1"/>
    <col min="259" max="259" width="12.26953125" style="1" customWidth="1"/>
    <col min="260" max="260" width="12.81640625" style="1" customWidth="1"/>
    <col min="261" max="261" width="11" style="1" customWidth="1"/>
    <col min="262" max="262" width="14.7265625" style="1" customWidth="1"/>
    <col min="263" max="263" width="12.453125" style="1" customWidth="1"/>
    <col min="264" max="264" width="13.81640625" style="1" customWidth="1"/>
    <col min="265" max="265" width="11.54296875" style="1" customWidth="1"/>
    <col min="266" max="266" width="13.45312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4.7265625" style="1" customWidth="1"/>
    <col min="515" max="515" width="12.26953125" style="1" customWidth="1"/>
    <col min="516" max="516" width="12.81640625" style="1" customWidth="1"/>
    <col min="517" max="517" width="11" style="1" customWidth="1"/>
    <col min="518" max="518" width="14.7265625" style="1" customWidth="1"/>
    <col min="519" max="519" width="12.453125" style="1" customWidth="1"/>
    <col min="520" max="520" width="13.81640625" style="1" customWidth="1"/>
    <col min="521" max="521" width="11.54296875" style="1" customWidth="1"/>
    <col min="522" max="522" width="13.45312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4.7265625" style="1" customWidth="1"/>
    <col min="771" max="771" width="12.26953125" style="1" customWidth="1"/>
    <col min="772" max="772" width="12.81640625" style="1" customWidth="1"/>
    <col min="773" max="773" width="11" style="1" customWidth="1"/>
    <col min="774" max="774" width="14.7265625" style="1" customWidth="1"/>
    <col min="775" max="775" width="12.453125" style="1" customWidth="1"/>
    <col min="776" max="776" width="13.81640625" style="1" customWidth="1"/>
    <col min="777" max="777" width="11.54296875" style="1" customWidth="1"/>
    <col min="778" max="778" width="13.45312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4.7265625" style="1" customWidth="1"/>
    <col min="1027" max="1027" width="12.26953125" style="1" customWidth="1"/>
    <col min="1028" max="1028" width="12.81640625" style="1" customWidth="1"/>
    <col min="1029" max="1029" width="11" style="1" customWidth="1"/>
    <col min="1030" max="1030" width="14.7265625" style="1" customWidth="1"/>
    <col min="1031" max="1031" width="12.453125" style="1" customWidth="1"/>
    <col min="1032" max="1032" width="13.81640625" style="1" customWidth="1"/>
    <col min="1033" max="1033" width="11.54296875" style="1" customWidth="1"/>
    <col min="1034" max="1034" width="13.45312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4.7265625" style="1" customWidth="1"/>
    <col min="1283" max="1283" width="12.26953125" style="1" customWidth="1"/>
    <col min="1284" max="1284" width="12.81640625" style="1" customWidth="1"/>
    <col min="1285" max="1285" width="11" style="1" customWidth="1"/>
    <col min="1286" max="1286" width="14.7265625" style="1" customWidth="1"/>
    <col min="1287" max="1287" width="12.453125" style="1" customWidth="1"/>
    <col min="1288" max="1288" width="13.81640625" style="1" customWidth="1"/>
    <col min="1289" max="1289" width="11.54296875" style="1" customWidth="1"/>
    <col min="1290" max="1290" width="13.45312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4.7265625" style="1" customWidth="1"/>
    <col min="1539" max="1539" width="12.26953125" style="1" customWidth="1"/>
    <col min="1540" max="1540" width="12.81640625" style="1" customWidth="1"/>
    <col min="1541" max="1541" width="11" style="1" customWidth="1"/>
    <col min="1542" max="1542" width="14.7265625" style="1" customWidth="1"/>
    <col min="1543" max="1543" width="12.453125" style="1" customWidth="1"/>
    <col min="1544" max="1544" width="13.81640625" style="1" customWidth="1"/>
    <col min="1545" max="1545" width="11.54296875" style="1" customWidth="1"/>
    <col min="1546" max="1546" width="13.45312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4.7265625" style="1" customWidth="1"/>
    <col min="1795" max="1795" width="12.26953125" style="1" customWidth="1"/>
    <col min="1796" max="1796" width="12.81640625" style="1" customWidth="1"/>
    <col min="1797" max="1797" width="11" style="1" customWidth="1"/>
    <col min="1798" max="1798" width="14.7265625" style="1" customWidth="1"/>
    <col min="1799" max="1799" width="12.453125" style="1" customWidth="1"/>
    <col min="1800" max="1800" width="13.81640625" style="1" customWidth="1"/>
    <col min="1801" max="1801" width="11.54296875" style="1" customWidth="1"/>
    <col min="1802" max="1802" width="13.45312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4.7265625" style="1" customWidth="1"/>
    <col min="2051" max="2051" width="12.26953125" style="1" customWidth="1"/>
    <col min="2052" max="2052" width="12.81640625" style="1" customWidth="1"/>
    <col min="2053" max="2053" width="11" style="1" customWidth="1"/>
    <col min="2054" max="2054" width="14.7265625" style="1" customWidth="1"/>
    <col min="2055" max="2055" width="12.453125" style="1" customWidth="1"/>
    <col min="2056" max="2056" width="13.81640625" style="1" customWidth="1"/>
    <col min="2057" max="2057" width="11.54296875" style="1" customWidth="1"/>
    <col min="2058" max="2058" width="13.45312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4.7265625" style="1" customWidth="1"/>
    <col min="2307" max="2307" width="12.26953125" style="1" customWidth="1"/>
    <col min="2308" max="2308" width="12.81640625" style="1" customWidth="1"/>
    <col min="2309" max="2309" width="11" style="1" customWidth="1"/>
    <col min="2310" max="2310" width="14.7265625" style="1" customWidth="1"/>
    <col min="2311" max="2311" width="12.453125" style="1" customWidth="1"/>
    <col min="2312" max="2312" width="13.81640625" style="1" customWidth="1"/>
    <col min="2313" max="2313" width="11.54296875" style="1" customWidth="1"/>
    <col min="2314" max="2314" width="13.45312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4.7265625" style="1" customWidth="1"/>
    <col min="2563" max="2563" width="12.26953125" style="1" customWidth="1"/>
    <col min="2564" max="2564" width="12.81640625" style="1" customWidth="1"/>
    <col min="2565" max="2565" width="11" style="1" customWidth="1"/>
    <col min="2566" max="2566" width="14.7265625" style="1" customWidth="1"/>
    <col min="2567" max="2567" width="12.453125" style="1" customWidth="1"/>
    <col min="2568" max="2568" width="13.81640625" style="1" customWidth="1"/>
    <col min="2569" max="2569" width="11.54296875" style="1" customWidth="1"/>
    <col min="2570" max="2570" width="13.45312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4.7265625" style="1" customWidth="1"/>
    <col min="2819" max="2819" width="12.26953125" style="1" customWidth="1"/>
    <col min="2820" max="2820" width="12.81640625" style="1" customWidth="1"/>
    <col min="2821" max="2821" width="11" style="1" customWidth="1"/>
    <col min="2822" max="2822" width="14.7265625" style="1" customWidth="1"/>
    <col min="2823" max="2823" width="12.453125" style="1" customWidth="1"/>
    <col min="2824" max="2824" width="13.81640625" style="1" customWidth="1"/>
    <col min="2825" max="2825" width="11.54296875" style="1" customWidth="1"/>
    <col min="2826" max="2826" width="13.45312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4.7265625" style="1" customWidth="1"/>
    <col min="3075" max="3075" width="12.26953125" style="1" customWidth="1"/>
    <col min="3076" max="3076" width="12.81640625" style="1" customWidth="1"/>
    <col min="3077" max="3077" width="11" style="1" customWidth="1"/>
    <col min="3078" max="3078" width="14.7265625" style="1" customWidth="1"/>
    <col min="3079" max="3079" width="12.453125" style="1" customWidth="1"/>
    <col min="3080" max="3080" width="13.81640625" style="1" customWidth="1"/>
    <col min="3081" max="3081" width="11.54296875" style="1" customWidth="1"/>
    <col min="3082" max="3082" width="13.45312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4.7265625" style="1" customWidth="1"/>
    <col min="3331" max="3331" width="12.26953125" style="1" customWidth="1"/>
    <col min="3332" max="3332" width="12.81640625" style="1" customWidth="1"/>
    <col min="3333" max="3333" width="11" style="1" customWidth="1"/>
    <col min="3334" max="3334" width="14.7265625" style="1" customWidth="1"/>
    <col min="3335" max="3335" width="12.453125" style="1" customWidth="1"/>
    <col min="3336" max="3336" width="13.81640625" style="1" customWidth="1"/>
    <col min="3337" max="3337" width="11.54296875" style="1" customWidth="1"/>
    <col min="3338" max="3338" width="13.45312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4.7265625" style="1" customWidth="1"/>
    <col min="3587" max="3587" width="12.26953125" style="1" customWidth="1"/>
    <col min="3588" max="3588" width="12.81640625" style="1" customWidth="1"/>
    <col min="3589" max="3589" width="11" style="1" customWidth="1"/>
    <col min="3590" max="3590" width="14.7265625" style="1" customWidth="1"/>
    <col min="3591" max="3591" width="12.453125" style="1" customWidth="1"/>
    <col min="3592" max="3592" width="13.81640625" style="1" customWidth="1"/>
    <col min="3593" max="3593" width="11.54296875" style="1" customWidth="1"/>
    <col min="3594" max="3594" width="13.45312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4.7265625" style="1" customWidth="1"/>
    <col min="3843" max="3843" width="12.26953125" style="1" customWidth="1"/>
    <col min="3844" max="3844" width="12.81640625" style="1" customWidth="1"/>
    <col min="3845" max="3845" width="11" style="1" customWidth="1"/>
    <col min="3846" max="3846" width="14.7265625" style="1" customWidth="1"/>
    <col min="3847" max="3847" width="12.453125" style="1" customWidth="1"/>
    <col min="3848" max="3848" width="13.81640625" style="1" customWidth="1"/>
    <col min="3849" max="3849" width="11.54296875" style="1" customWidth="1"/>
    <col min="3850" max="3850" width="13.45312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4.7265625" style="1" customWidth="1"/>
    <col min="4099" max="4099" width="12.26953125" style="1" customWidth="1"/>
    <col min="4100" max="4100" width="12.81640625" style="1" customWidth="1"/>
    <col min="4101" max="4101" width="11" style="1" customWidth="1"/>
    <col min="4102" max="4102" width="14.7265625" style="1" customWidth="1"/>
    <col min="4103" max="4103" width="12.453125" style="1" customWidth="1"/>
    <col min="4104" max="4104" width="13.81640625" style="1" customWidth="1"/>
    <col min="4105" max="4105" width="11.54296875" style="1" customWidth="1"/>
    <col min="4106" max="4106" width="13.45312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4.7265625" style="1" customWidth="1"/>
    <col min="4355" max="4355" width="12.26953125" style="1" customWidth="1"/>
    <col min="4356" max="4356" width="12.81640625" style="1" customWidth="1"/>
    <col min="4357" max="4357" width="11" style="1" customWidth="1"/>
    <col min="4358" max="4358" width="14.7265625" style="1" customWidth="1"/>
    <col min="4359" max="4359" width="12.453125" style="1" customWidth="1"/>
    <col min="4360" max="4360" width="13.81640625" style="1" customWidth="1"/>
    <col min="4361" max="4361" width="11.54296875" style="1" customWidth="1"/>
    <col min="4362" max="4362" width="13.45312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4.7265625" style="1" customWidth="1"/>
    <col min="4611" max="4611" width="12.26953125" style="1" customWidth="1"/>
    <col min="4612" max="4612" width="12.81640625" style="1" customWidth="1"/>
    <col min="4613" max="4613" width="11" style="1" customWidth="1"/>
    <col min="4614" max="4614" width="14.7265625" style="1" customWidth="1"/>
    <col min="4615" max="4615" width="12.453125" style="1" customWidth="1"/>
    <col min="4616" max="4616" width="13.81640625" style="1" customWidth="1"/>
    <col min="4617" max="4617" width="11.54296875" style="1" customWidth="1"/>
    <col min="4618" max="4618" width="13.45312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4.7265625" style="1" customWidth="1"/>
    <col min="4867" max="4867" width="12.26953125" style="1" customWidth="1"/>
    <col min="4868" max="4868" width="12.81640625" style="1" customWidth="1"/>
    <col min="4869" max="4869" width="11" style="1" customWidth="1"/>
    <col min="4870" max="4870" width="14.7265625" style="1" customWidth="1"/>
    <col min="4871" max="4871" width="12.453125" style="1" customWidth="1"/>
    <col min="4872" max="4872" width="13.81640625" style="1" customWidth="1"/>
    <col min="4873" max="4873" width="11.54296875" style="1" customWidth="1"/>
    <col min="4874" max="4874" width="13.45312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4.7265625" style="1" customWidth="1"/>
    <col min="5123" max="5123" width="12.26953125" style="1" customWidth="1"/>
    <col min="5124" max="5124" width="12.81640625" style="1" customWidth="1"/>
    <col min="5125" max="5125" width="11" style="1" customWidth="1"/>
    <col min="5126" max="5126" width="14.7265625" style="1" customWidth="1"/>
    <col min="5127" max="5127" width="12.453125" style="1" customWidth="1"/>
    <col min="5128" max="5128" width="13.81640625" style="1" customWidth="1"/>
    <col min="5129" max="5129" width="11.54296875" style="1" customWidth="1"/>
    <col min="5130" max="5130" width="13.45312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4.7265625" style="1" customWidth="1"/>
    <col min="5379" max="5379" width="12.26953125" style="1" customWidth="1"/>
    <col min="5380" max="5380" width="12.81640625" style="1" customWidth="1"/>
    <col min="5381" max="5381" width="11" style="1" customWidth="1"/>
    <col min="5382" max="5382" width="14.7265625" style="1" customWidth="1"/>
    <col min="5383" max="5383" width="12.453125" style="1" customWidth="1"/>
    <col min="5384" max="5384" width="13.81640625" style="1" customWidth="1"/>
    <col min="5385" max="5385" width="11.54296875" style="1" customWidth="1"/>
    <col min="5386" max="5386" width="13.45312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4.7265625" style="1" customWidth="1"/>
    <col min="5635" max="5635" width="12.26953125" style="1" customWidth="1"/>
    <col min="5636" max="5636" width="12.81640625" style="1" customWidth="1"/>
    <col min="5637" max="5637" width="11" style="1" customWidth="1"/>
    <col min="5638" max="5638" width="14.7265625" style="1" customWidth="1"/>
    <col min="5639" max="5639" width="12.453125" style="1" customWidth="1"/>
    <col min="5640" max="5640" width="13.81640625" style="1" customWidth="1"/>
    <col min="5641" max="5641" width="11.54296875" style="1" customWidth="1"/>
    <col min="5642" max="5642" width="13.45312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4.7265625" style="1" customWidth="1"/>
    <col min="5891" max="5891" width="12.26953125" style="1" customWidth="1"/>
    <col min="5892" max="5892" width="12.81640625" style="1" customWidth="1"/>
    <col min="5893" max="5893" width="11" style="1" customWidth="1"/>
    <col min="5894" max="5894" width="14.7265625" style="1" customWidth="1"/>
    <col min="5895" max="5895" width="12.453125" style="1" customWidth="1"/>
    <col min="5896" max="5896" width="13.81640625" style="1" customWidth="1"/>
    <col min="5897" max="5897" width="11.54296875" style="1" customWidth="1"/>
    <col min="5898" max="5898" width="13.45312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4.7265625" style="1" customWidth="1"/>
    <col min="6147" max="6147" width="12.26953125" style="1" customWidth="1"/>
    <col min="6148" max="6148" width="12.81640625" style="1" customWidth="1"/>
    <col min="6149" max="6149" width="11" style="1" customWidth="1"/>
    <col min="6150" max="6150" width="14.7265625" style="1" customWidth="1"/>
    <col min="6151" max="6151" width="12.453125" style="1" customWidth="1"/>
    <col min="6152" max="6152" width="13.81640625" style="1" customWidth="1"/>
    <col min="6153" max="6153" width="11.54296875" style="1" customWidth="1"/>
    <col min="6154" max="6154" width="13.45312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4.7265625" style="1" customWidth="1"/>
    <col min="6403" max="6403" width="12.26953125" style="1" customWidth="1"/>
    <col min="6404" max="6404" width="12.81640625" style="1" customWidth="1"/>
    <col min="6405" max="6405" width="11" style="1" customWidth="1"/>
    <col min="6406" max="6406" width="14.7265625" style="1" customWidth="1"/>
    <col min="6407" max="6407" width="12.453125" style="1" customWidth="1"/>
    <col min="6408" max="6408" width="13.81640625" style="1" customWidth="1"/>
    <col min="6409" max="6409" width="11.54296875" style="1" customWidth="1"/>
    <col min="6410" max="6410" width="13.45312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4.7265625" style="1" customWidth="1"/>
    <col min="6659" max="6659" width="12.26953125" style="1" customWidth="1"/>
    <col min="6660" max="6660" width="12.81640625" style="1" customWidth="1"/>
    <col min="6661" max="6661" width="11" style="1" customWidth="1"/>
    <col min="6662" max="6662" width="14.7265625" style="1" customWidth="1"/>
    <col min="6663" max="6663" width="12.453125" style="1" customWidth="1"/>
    <col min="6664" max="6664" width="13.81640625" style="1" customWidth="1"/>
    <col min="6665" max="6665" width="11.54296875" style="1" customWidth="1"/>
    <col min="6666" max="6666" width="13.45312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4.7265625" style="1" customWidth="1"/>
    <col min="6915" max="6915" width="12.26953125" style="1" customWidth="1"/>
    <col min="6916" max="6916" width="12.81640625" style="1" customWidth="1"/>
    <col min="6917" max="6917" width="11" style="1" customWidth="1"/>
    <col min="6918" max="6918" width="14.7265625" style="1" customWidth="1"/>
    <col min="6919" max="6919" width="12.453125" style="1" customWidth="1"/>
    <col min="6920" max="6920" width="13.81640625" style="1" customWidth="1"/>
    <col min="6921" max="6921" width="11.54296875" style="1" customWidth="1"/>
    <col min="6922" max="6922" width="13.45312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4.7265625" style="1" customWidth="1"/>
    <col min="7171" max="7171" width="12.26953125" style="1" customWidth="1"/>
    <col min="7172" max="7172" width="12.81640625" style="1" customWidth="1"/>
    <col min="7173" max="7173" width="11" style="1" customWidth="1"/>
    <col min="7174" max="7174" width="14.7265625" style="1" customWidth="1"/>
    <col min="7175" max="7175" width="12.453125" style="1" customWidth="1"/>
    <col min="7176" max="7176" width="13.81640625" style="1" customWidth="1"/>
    <col min="7177" max="7177" width="11.54296875" style="1" customWidth="1"/>
    <col min="7178" max="7178" width="13.45312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4.7265625" style="1" customWidth="1"/>
    <col min="7427" max="7427" width="12.26953125" style="1" customWidth="1"/>
    <col min="7428" max="7428" width="12.81640625" style="1" customWidth="1"/>
    <col min="7429" max="7429" width="11" style="1" customWidth="1"/>
    <col min="7430" max="7430" width="14.7265625" style="1" customWidth="1"/>
    <col min="7431" max="7431" width="12.453125" style="1" customWidth="1"/>
    <col min="7432" max="7432" width="13.81640625" style="1" customWidth="1"/>
    <col min="7433" max="7433" width="11.54296875" style="1" customWidth="1"/>
    <col min="7434" max="7434" width="13.45312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4.7265625" style="1" customWidth="1"/>
    <col min="7683" max="7683" width="12.26953125" style="1" customWidth="1"/>
    <col min="7684" max="7684" width="12.81640625" style="1" customWidth="1"/>
    <col min="7685" max="7685" width="11" style="1" customWidth="1"/>
    <col min="7686" max="7686" width="14.7265625" style="1" customWidth="1"/>
    <col min="7687" max="7687" width="12.453125" style="1" customWidth="1"/>
    <col min="7688" max="7688" width="13.81640625" style="1" customWidth="1"/>
    <col min="7689" max="7689" width="11.54296875" style="1" customWidth="1"/>
    <col min="7690" max="7690" width="13.45312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4.7265625" style="1" customWidth="1"/>
    <col min="7939" max="7939" width="12.26953125" style="1" customWidth="1"/>
    <col min="7940" max="7940" width="12.81640625" style="1" customWidth="1"/>
    <col min="7941" max="7941" width="11" style="1" customWidth="1"/>
    <col min="7942" max="7942" width="14.7265625" style="1" customWidth="1"/>
    <col min="7943" max="7943" width="12.453125" style="1" customWidth="1"/>
    <col min="7944" max="7944" width="13.81640625" style="1" customWidth="1"/>
    <col min="7945" max="7945" width="11.54296875" style="1" customWidth="1"/>
    <col min="7946" max="7946" width="13.45312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4.7265625" style="1" customWidth="1"/>
    <col min="8195" max="8195" width="12.26953125" style="1" customWidth="1"/>
    <col min="8196" max="8196" width="12.81640625" style="1" customWidth="1"/>
    <col min="8197" max="8197" width="11" style="1" customWidth="1"/>
    <col min="8198" max="8198" width="14.7265625" style="1" customWidth="1"/>
    <col min="8199" max="8199" width="12.453125" style="1" customWidth="1"/>
    <col min="8200" max="8200" width="13.81640625" style="1" customWidth="1"/>
    <col min="8201" max="8201" width="11.54296875" style="1" customWidth="1"/>
    <col min="8202" max="8202" width="13.45312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4.7265625" style="1" customWidth="1"/>
    <col min="8451" max="8451" width="12.26953125" style="1" customWidth="1"/>
    <col min="8452" max="8452" width="12.81640625" style="1" customWidth="1"/>
    <col min="8453" max="8453" width="11" style="1" customWidth="1"/>
    <col min="8454" max="8454" width="14.7265625" style="1" customWidth="1"/>
    <col min="8455" max="8455" width="12.453125" style="1" customWidth="1"/>
    <col min="8456" max="8456" width="13.81640625" style="1" customWidth="1"/>
    <col min="8457" max="8457" width="11.54296875" style="1" customWidth="1"/>
    <col min="8458" max="8458" width="13.45312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4.7265625" style="1" customWidth="1"/>
    <col min="8707" max="8707" width="12.26953125" style="1" customWidth="1"/>
    <col min="8708" max="8708" width="12.81640625" style="1" customWidth="1"/>
    <col min="8709" max="8709" width="11" style="1" customWidth="1"/>
    <col min="8710" max="8710" width="14.7265625" style="1" customWidth="1"/>
    <col min="8711" max="8711" width="12.453125" style="1" customWidth="1"/>
    <col min="8712" max="8712" width="13.81640625" style="1" customWidth="1"/>
    <col min="8713" max="8713" width="11.54296875" style="1" customWidth="1"/>
    <col min="8714" max="8714" width="13.45312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4.7265625" style="1" customWidth="1"/>
    <col min="8963" max="8963" width="12.26953125" style="1" customWidth="1"/>
    <col min="8964" max="8964" width="12.81640625" style="1" customWidth="1"/>
    <col min="8965" max="8965" width="11" style="1" customWidth="1"/>
    <col min="8966" max="8966" width="14.7265625" style="1" customWidth="1"/>
    <col min="8967" max="8967" width="12.453125" style="1" customWidth="1"/>
    <col min="8968" max="8968" width="13.81640625" style="1" customWidth="1"/>
    <col min="8969" max="8969" width="11.54296875" style="1" customWidth="1"/>
    <col min="8970" max="8970" width="13.45312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4.7265625" style="1" customWidth="1"/>
    <col min="9219" max="9219" width="12.26953125" style="1" customWidth="1"/>
    <col min="9220" max="9220" width="12.81640625" style="1" customWidth="1"/>
    <col min="9221" max="9221" width="11" style="1" customWidth="1"/>
    <col min="9222" max="9222" width="14.7265625" style="1" customWidth="1"/>
    <col min="9223" max="9223" width="12.453125" style="1" customWidth="1"/>
    <col min="9224" max="9224" width="13.81640625" style="1" customWidth="1"/>
    <col min="9225" max="9225" width="11.54296875" style="1" customWidth="1"/>
    <col min="9226" max="9226" width="13.45312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4.7265625" style="1" customWidth="1"/>
    <col min="9475" max="9475" width="12.26953125" style="1" customWidth="1"/>
    <col min="9476" max="9476" width="12.81640625" style="1" customWidth="1"/>
    <col min="9477" max="9477" width="11" style="1" customWidth="1"/>
    <col min="9478" max="9478" width="14.7265625" style="1" customWidth="1"/>
    <col min="9479" max="9479" width="12.453125" style="1" customWidth="1"/>
    <col min="9480" max="9480" width="13.81640625" style="1" customWidth="1"/>
    <col min="9481" max="9481" width="11.54296875" style="1" customWidth="1"/>
    <col min="9482" max="9482" width="13.45312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4.7265625" style="1" customWidth="1"/>
    <col min="9731" max="9731" width="12.26953125" style="1" customWidth="1"/>
    <col min="9732" max="9732" width="12.81640625" style="1" customWidth="1"/>
    <col min="9733" max="9733" width="11" style="1" customWidth="1"/>
    <col min="9734" max="9734" width="14.7265625" style="1" customWidth="1"/>
    <col min="9735" max="9735" width="12.453125" style="1" customWidth="1"/>
    <col min="9736" max="9736" width="13.81640625" style="1" customWidth="1"/>
    <col min="9737" max="9737" width="11.54296875" style="1" customWidth="1"/>
    <col min="9738" max="9738" width="13.45312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4.7265625" style="1" customWidth="1"/>
    <col min="9987" max="9987" width="12.26953125" style="1" customWidth="1"/>
    <col min="9988" max="9988" width="12.81640625" style="1" customWidth="1"/>
    <col min="9989" max="9989" width="11" style="1" customWidth="1"/>
    <col min="9990" max="9990" width="14.7265625" style="1" customWidth="1"/>
    <col min="9991" max="9991" width="12.453125" style="1" customWidth="1"/>
    <col min="9992" max="9992" width="13.81640625" style="1" customWidth="1"/>
    <col min="9993" max="9993" width="11.54296875" style="1" customWidth="1"/>
    <col min="9994" max="9994" width="13.45312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4.7265625" style="1" customWidth="1"/>
    <col min="10243" max="10243" width="12.26953125" style="1" customWidth="1"/>
    <col min="10244" max="10244" width="12.81640625" style="1" customWidth="1"/>
    <col min="10245" max="10245" width="11" style="1" customWidth="1"/>
    <col min="10246" max="10246" width="14.7265625" style="1" customWidth="1"/>
    <col min="10247" max="10247" width="12.453125" style="1" customWidth="1"/>
    <col min="10248" max="10248" width="13.81640625" style="1" customWidth="1"/>
    <col min="10249" max="10249" width="11.54296875" style="1" customWidth="1"/>
    <col min="10250" max="10250" width="13.45312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4.7265625" style="1" customWidth="1"/>
    <col min="10499" max="10499" width="12.26953125" style="1" customWidth="1"/>
    <col min="10500" max="10500" width="12.81640625" style="1" customWidth="1"/>
    <col min="10501" max="10501" width="11" style="1" customWidth="1"/>
    <col min="10502" max="10502" width="14.7265625" style="1" customWidth="1"/>
    <col min="10503" max="10503" width="12.453125" style="1" customWidth="1"/>
    <col min="10504" max="10504" width="13.81640625" style="1" customWidth="1"/>
    <col min="10505" max="10505" width="11.54296875" style="1" customWidth="1"/>
    <col min="10506" max="10506" width="13.45312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4.7265625" style="1" customWidth="1"/>
    <col min="10755" max="10755" width="12.26953125" style="1" customWidth="1"/>
    <col min="10756" max="10756" width="12.81640625" style="1" customWidth="1"/>
    <col min="10757" max="10757" width="11" style="1" customWidth="1"/>
    <col min="10758" max="10758" width="14.7265625" style="1" customWidth="1"/>
    <col min="10759" max="10759" width="12.453125" style="1" customWidth="1"/>
    <col min="10760" max="10760" width="13.81640625" style="1" customWidth="1"/>
    <col min="10761" max="10761" width="11.54296875" style="1" customWidth="1"/>
    <col min="10762" max="10762" width="13.45312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4.7265625" style="1" customWidth="1"/>
    <col min="11011" max="11011" width="12.26953125" style="1" customWidth="1"/>
    <col min="11012" max="11012" width="12.81640625" style="1" customWidth="1"/>
    <col min="11013" max="11013" width="11" style="1" customWidth="1"/>
    <col min="11014" max="11014" width="14.7265625" style="1" customWidth="1"/>
    <col min="11015" max="11015" width="12.453125" style="1" customWidth="1"/>
    <col min="11016" max="11016" width="13.81640625" style="1" customWidth="1"/>
    <col min="11017" max="11017" width="11.54296875" style="1" customWidth="1"/>
    <col min="11018" max="11018" width="13.45312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4.7265625" style="1" customWidth="1"/>
    <col min="11267" max="11267" width="12.26953125" style="1" customWidth="1"/>
    <col min="11268" max="11268" width="12.81640625" style="1" customWidth="1"/>
    <col min="11269" max="11269" width="11" style="1" customWidth="1"/>
    <col min="11270" max="11270" width="14.7265625" style="1" customWidth="1"/>
    <col min="11271" max="11271" width="12.453125" style="1" customWidth="1"/>
    <col min="11272" max="11272" width="13.81640625" style="1" customWidth="1"/>
    <col min="11273" max="11273" width="11.54296875" style="1" customWidth="1"/>
    <col min="11274" max="11274" width="13.45312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4.7265625" style="1" customWidth="1"/>
    <col min="11523" max="11523" width="12.26953125" style="1" customWidth="1"/>
    <col min="11524" max="11524" width="12.81640625" style="1" customWidth="1"/>
    <col min="11525" max="11525" width="11" style="1" customWidth="1"/>
    <col min="11526" max="11526" width="14.7265625" style="1" customWidth="1"/>
    <col min="11527" max="11527" width="12.453125" style="1" customWidth="1"/>
    <col min="11528" max="11528" width="13.81640625" style="1" customWidth="1"/>
    <col min="11529" max="11529" width="11.54296875" style="1" customWidth="1"/>
    <col min="11530" max="11530" width="13.45312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4.7265625" style="1" customWidth="1"/>
    <col min="11779" max="11779" width="12.26953125" style="1" customWidth="1"/>
    <col min="11780" max="11780" width="12.81640625" style="1" customWidth="1"/>
    <col min="11781" max="11781" width="11" style="1" customWidth="1"/>
    <col min="11782" max="11782" width="14.7265625" style="1" customWidth="1"/>
    <col min="11783" max="11783" width="12.453125" style="1" customWidth="1"/>
    <col min="11784" max="11784" width="13.81640625" style="1" customWidth="1"/>
    <col min="11785" max="11785" width="11.54296875" style="1" customWidth="1"/>
    <col min="11786" max="11786" width="13.45312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4.7265625" style="1" customWidth="1"/>
    <col min="12035" max="12035" width="12.26953125" style="1" customWidth="1"/>
    <col min="12036" max="12036" width="12.81640625" style="1" customWidth="1"/>
    <col min="12037" max="12037" width="11" style="1" customWidth="1"/>
    <col min="12038" max="12038" width="14.7265625" style="1" customWidth="1"/>
    <col min="12039" max="12039" width="12.453125" style="1" customWidth="1"/>
    <col min="12040" max="12040" width="13.81640625" style="1" customWidth="1"/>
    <col min="12041" max="12041" width="11.54296875" style="1" customWidth="1"/>
    <col min="12042" max="12042" width="13.45312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4.7265625" style="1" customWidth="1"/>
    <col min="12291" max="12291" width="12.26953125" style="1" customWidth="1"/>
    <col min="12292" max="12292" width="12.81640625" style="1" customWidth="1"/>
    <col min="12293" max="12293" width="11" style="1" customWidth="1"/>
    <col min="12294" max="12294" width="14.7265625" style="1" customWidth="1"/>
    <col min="12295" max="12295" width="12.453125" style="1" customWidth="1"/>
    <col min="12296" max="12296" width="13.81640625" style="1" customWidth="1"/>
    <col min="12297" max="12297" width="11.54296875" style="1" customWidth="1"/>
    <col min="12298" max="12298" width="13.45312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4.7265625" style="1" customWidth="1"/>
    <col min="12547" max="12547" width="12.26953125" style="1" customWidth="1"/>
    <col min="12548" max="12548" width="12.81640625" style="1" customWidth="1"/>
    <col min="12549" max="12549" width="11" style="1" customWidth="1"/>
    <col min="12550" max="12550" width="14.7265625" style="1" customWidth="1"/>
    <col min="12551" max="12551" width="12.453125" style="1" customWidth="1"/>
    <col min="12552" max="12552" width="13.81640625" style="1" customWidth="1"/>
    <col min="12553" max="12553" width="11.54296875" style="1" customWidth="1"/>
    <col min="12554" max="12554" width="13.45312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4.7265625" style="1" customWidth="1"/>
    <col min="12803" max="12803" width="12.26953125" style="1" customWidth="1"/>
    <col min="12804" max="12804" width="12.81640625" style="1" customWidth="1"/>
    <col min="12805" max="12805" width="11" style="1" customWidth="1"/>
    <col min="12806" max="12806" width="14.7265625" style="1" customWidth="1"/>
    <col min="12807" max="12807" width="12.453125" style="1" customWidth="1"/>
    <col min="12808" max="12808" width="13.81640625" style="1" customWidth="1"/>
    <col min="12809" max="12809" width="11.54296875" style="1" customWidth="1"/>
    <col min="12810" max="12810" width="13.45312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4.7265625" style="1" customWidth="1"/>
    <col min="13059" max="13059" width="12.26953125" style="1" customWidth="1"/>
    <col min="13060" max="13060" width="12.81640625" style="1" customWidth="1"/>
    <col min="13061" max="13061" width="11" style="1" customWidth="1"/>
    <col min="13062" max="13062" width="14.7265625" style="1" customWidth="1"/>
    <col min="13063" max="13063" width="12.453125" style="1" customWidth="1"/>
    <col min="13064" max="13064" width="13.81640625" style="1" customWidth="1"/>
    <col min="13065" max="13065" width="11.54296875" style="1" customWidth="1"/>
    <col min="13066" max="13066" width="13.45312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4.7265625" style="1" customWidth="1"/>
    <col min="13315" max="13315" width="12.26953125" style="1" customWidth="1"/>
    <col min="13316" max="13316" width="12.81640625" style="1" customWidth="1"/>
    <col min="13317" max="13317" width="11" style="1" customWidth="1"/>
    <col min="13318" max="13318" width="14.7265625" style="1" customWidth="1"/>
    <col min="13319" max="13319" width="12.453125" style="1" customWidth="1"/>
    <col min="13320" max="13320" width="13.81640625" style="1" customWidth="1"/>
    <col min="13321" max="13321" width="11.54296875" style="1" customWidth="1"/>
    <col min="13322" max="13322" width="13.45312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4.7265625" style="1" customWidth="1"/>
    <col min="13571" max="13571" width="12.26953125" style="1" customWidth="1"/>
    <col min="13572" max="13572" width="12.81640625" style="1" customWidth="1"/>
    <col min="13573" max="13573" width="11" style="1" customWidth="1"/>
    <col min="13574" max="13574" width="14.7265625" style="1" customWidth="1"/>
    <col min="13575" max="13575" width="12.453125" style="1" customWidth="1"/>
    <col min="13576" max="13576" width="13.81640625" style="1" customWidth="1"/>
    <col min="13577" max="13577" width="11.54296875" style="1" customWidth="1"/>
    <col min="13578" max="13578" width="13.45312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4.7265625" style="1" customWidth="1"/>
    <col min="13827" max="13827" width="12.26953125" style="1" customWidth="1"/>
    <col min="13828" max="13828" width="12.81640625" style="1" customWidth="1"/>
    <col min="13829" max="13829" width="11" style="1" customWidth="1"/>
    <col min="13830" max="13830" width="14.7265625" style="1" customWidth="1"/>
    <col min="13831" max="13831" width="12.453125" style="1" customWidth="1"/>
    <col min="13832" max="13832" width="13.81640625" style="1" customWidth="1"/>
    <col min="13833" max="13833" width="11.54296875" style="1" customWidth="1"/>
    <col min="13834" max="13834" width="13.45312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4.7265625" style="1" customWidth="1"/>
    <col min="14083" max="14083" width="12.26953125" style="1" customWidth="1"/>
    <col min="14084" max="14084" width="12.81640625" style="1" customWidth="1"/>
    <col min="14085" max="14085" width="11" style="1" customWidth="1"/>
    <col min="14086" max="14086" width="14.7265625" style="1" customWidth="1"/>
    <col min="14087" max="14087" width="12.453125" style="1" customWidth="1"/>
    <col min="14088" max="14088" width="13.81640625" style="1" customWidth="1"/>
    <col min="14089" max="14089" width="11.54296875" style="1" customWidth="1"/>
    <col min="14090" max="14090" width="13.45312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4.7265625" style="1" customWidth="1"/>
    <col min="14339" max="14339" width="12.26953125" style="1" customWidth="1"/>
    <col min="14340" max="14340" width="12.81640625" style="1" customWidth="1"/>
    <col min="14341" max="14341" width="11" style="1" customWidth="1"/>
    <col min="14342" max="14342" width="14.7265625" style="1" customWidth="1"/>
    <col min="14343" max="14343" width="12.453125" style="1" customWidth="1"/>
    <col min="14344" max="14344" width="13.81640625" style="1" customWidth="1"/>
    <col min="14345" max="14345" width="11.54296875" style="1" customWidth="1"/>
    <col min="14346" max="14346" width="13.45312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4.7265625" style="1" customWidth="1"/>
    <col min="14595" max="14595" width="12.26953125" style="1" customWidth="1"/>
    <col min="14596" max="14596" width="12.81640625" style="1" customWidth="1"/>
    <col min="14597" max="14597" width="11" style="1" customWidth="1"/>
    <col min="14598" max="14598" width="14.7265625" style="1" customWidth="1"/>
    <col min="14599" max="14599" width="12.453125" style="1" customWidth="1"/>
    <col min="14600" max="14600" width="13.81640625" style="1" customWidth="1"/>
    <col min="14601" max="14601" width="11.54296875" style="1" customWidth="1"/>
    <col min="14602" max="14602" width="13.45312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4.7265625" style="1" customWidth="1"/>
    <col min="14851" max="14851" width="12.26953125" style="1" customWidth="1"/>
    <col min="14852" max="14852" width="12.81640625" style="1" customWidth="1"/>
    <col min="14853" max="14853" width="11" style="1" customWidth="1"/>
    <col min="14854" max="14854" width="14.7265625" style="1" customWidth="1"/>
    <col min="14855" max="14855" width="12.453125" style="1" customWidth="1"/>
    <col min="14856" max="14856" width="13.81640625" style="1" customWidth="1"/>
    <col min="14857" max="14857" width="11.54296875" style="1" customWidth="1"/>
    <col min="14858" max="14858" width="13.45312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4.7265625" style="1" customWidth="1"/>
    <col min="15107" max="15107" width="12.26953125" style="1" customWidth="1"/>
    <col min="15108" max="15108" width="12.81640625" style="1" customWidth="1"/>
    <col min="15109" max="15109" width="11" style="1" customWidth="1"/>
    <col min="15110" max="15110" width="14.7265625" style="1" customWidth="1"/>
    <col min="15111" max="15111" width="12.453125" style="1" customWidth="1"/>
    <col min="15112" max="15112" width="13.81640625" style="1" customWidth="1"/>
    <col min="15113" max="15113" width="11.54296875" style="1" customWidth="1"/>
    <col min="15114" max="15114" width="13.45312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4.7265625" style="1" customWidth="1"/>
    <col min="15363" max="15363" width="12.26953125" style="1" customWidth="1"/>
    <col min="15364" max="15364" width="12.81640625" style="1" customWidth="1"/>
    <col min="15365" max="15365" width="11" style="1" customWidth="1"/>
    <col min="15366" max="15366" width="14.7265625" style="1" customWidth="1"/>
    <col min="15367" max="15367" width="12.453125" style="1" customWidth="1"/>
    <col min="15368" max="15368" width="13.81640625" style="1" customWidth="1"/>
    <col min="15369" max="15369" width="11.54296875" style="1" customWidth="1"/>
    <col min="15370" max="15370" width="13.45312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4.7265625" style="1" customWidth="1"/>
    <col min="15619" max="15619" width="12.26953125" style="1" customWidth="1"/>
    <col min="15620" max="15620" width="12.81640625" style="1" customWidth="1"/>
    <col min="15621" max="15621" width="11" style="1" customWidth="1"/>
    <col min="15622" max="15622" width="14.7265625" style="1" customWidth="1"/>
    <col min="15623" max="15623" width="12.453125" style="1" customWidth="1"/>
    <col min="15624" max="15624" width="13.81640625" style="1" customWidth="1"/>
    <col min="15625" max="15625" width="11.54296875" style="1" customWidth="1"/>
    <col min="15626" max="15626" width="13.45312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4.7265625" style="1" customWidth="1"/>
    <col min="15875" max="15875" width="12.26953125" style="1" customWidth="1"/>
    <col min="15876" max="15876" width="12.81640625" style="1" customWidth="1"/>
    <col min="15877" max="15877" width="11" style="1" customWidth="1"/>
    <col min="15878" max="15878" width="14.7265625" style="1" customWidth="1"/>
    <col min="15879" max="15879" width="12.453125" style="1" customWidth="1"/>
    <col min="15880" max="15880" width="13.81640625" style="1" customWidth="1"/>
    <col min="15881" max="15881" width="11.54296875" style="1" customWidth="1"/>
    <col min="15882" max="15882" width="13.45312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4.7265625" style="1" customWidth="1"/>
    <col min="16131" max="16131" width="12.26953125" style="1" customWidth="1"/>
    <col min="16132" max="16132" width="12.81640625" style="1" customWidth="1"/>
    <col min="16133" max="16133" width="11" style="1" customWidth="1"/>
    <col min="16134" max="16134" width="14.7265625" style="1" customWidth="1"/>
    <col min="16135" max="16135" width="12.453125" style="1" customWidth="1"/>
    <col min="16136" max="16136" width="13.81640625" style="1" customWidth="1"/>
    <col min="16137" max="16137" width="11.54296875" style="1" customWidth="1"/>
    <col min="16138" max="16138" width="13.45312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3" x14ac:dyDescent="0.3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x14ac:dyDescent="0.3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x14ac:dyDescent="0.3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3" x14ac:dyDescent="0.3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3" x14ac:dyDescent="0.3">
      <c r="A5" s="54" t="s">
        <v>46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3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3" x14ac:dyDescent="0.3">
      <c r="A7" s="50" t="s">
        <v>78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3" ht="22.5" customHeight="1" x14ac:dyDescent="0.35">
      <c r="A8" s="5" t="s">
        <v>6</v>
      </c>
      <c r="B8" s="6"/>
      <c r="C8" s="5" t="s">
        <v>87</v>
      </c>
      <c r="D8" s="6"/>
      <c r="E8" s="5" t="s">
        <v>8</v>
      </c>
      <c r="F8" s="7" t="s">
        <v>88</v>
      </c>
      <c r="G8" s="8"/>
      <c r="H8" s="9"/>
      <c r="I8" s="9"/>
      <c r="J8" s="5" t="s">
        <v>9</v>
      </c>
      <c r="K8" s="7" t="s">
        <v>89</v>
      </c>
    </row>
    <row r="9" spans="1:13" ht="24.75" customHeight="1" x14ac:dyDescent="0.35">
      <c r="A9" s="43" t="s">
        <v>10</v>
      </c>
      <c r="B9" s="43"/>
      <c r="C9" s="44" t="s">
        <v>90</v>
      </c>
      <c r="D9" s="45"/>
      <c r="E9" s="10" t="s">
        <v>12</v>
      </c>
      <c r="F9" s="11"/>
      <c r="G9" s="46" t="s">
        <v>91</v>
      </c>
      <c r="H9" s="47"/>
      <c r="I9" s="47"/>
      <c r="J9" s="48"/>
      <c r="K9" s="6"/>
    </row>
    <row r="10" spans="1:13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3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3" ht="38.25" customHeight="1" x14ac:dyDescent="0.3">
      <c r="A12" s="12">
        <v>1</v>
      </c>
      <c r="B12" s="15" t="s">
        <v>36</v>
      </c>
      <c r="C12" s="12">
        <v>19700000</v>
      </c>
      <c r="D12" s="16">
        <v>514148.04</v>
      </c>
      <c r="E12" s="17">
        <v>1.994</v>
      </c>
      <c r="F12" s="18">
        <f>(C12*0.5)/12</f>
        <v>820833.33333333337</v>
      </c>
      <c r="G12" s="18">
        <f>D12*E12</f>
        <v>1025211.19176</v>
      </c>
      <c r="H12" s="18">
        <f>G12*(1/100)</f>
        <v>10252.111917599999</v>
      </c>
      <c r="I12" s="18">
        <f>G12-H12</f>
        <v>1014959.0798423999</v>
      </c>
      <c r="J12" s="18">
        <f>F12+I12</f>
        <v>1835792.4131757333</v>
      </c>
      <c r="K12" s="18">
        <f>F12+G12</f>
        <v>1846044.5250933333</v>
      </c>
    </row>
    <row r="13" spans="1:13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3" ht="12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  <c r="L14" s="26"/>
      <c r="M14" s="27"/>
    </row>
    <row r="15" spans="1:13" ht="17.25" customHeight="1" x14ac:dyDescent="0.35">
      <c r="A15" s="21"/>
      <c r="B15" s="3"/>
      <c r="C15" s="41" t="s">
        <v>37</v>
      </c>
      <c r="D15" s="41"/>
      <c r="E15" s="41"/>
      <c r="F15" s="29">
        <f>ROUND(J12,0)</f>
        <v>1835792</v>
      </c>
      <c r="G15" s="30"/>
      <c r="H15" s="4"/>
      <c r="I15" s="31"/>
      <c r="J15" s="32"/>
      <c r="K15" s="4"/>
    </row>
    <row r="16" spans="1:13" ht="14.5" x14ac:dyDescent="0.35">
      <c r="A16" s="21"/>
      <c r="B16" s="3"/>
      <c r="C16" s="28"/>
      <c r="D16" s="28"/>
      <c r="E16" s="28"/>
      <c r="F16" s="33" t="s">
        <v>92</v>
      </c>
      <c r="G16" s="33"/>
      <c r="H16" s="4"/>
      <c r="I16" s="31"/>
      <c r="J16" s="32"/>
      <c r="K16" s="4"/>
    </row>
    <row r="17" spans="1:11" ht="12.75" customHeight="1" x14ac:dyDescent="0.35">
      <c r="A17" s="21"/>
      <c r="B17" s="3"/>
      <c r="C17" s="3"/>
      <c r="D17" s="3"/>
      <c r="E17" s="34"/>
      <c r="F17" s="33"/>
      <c r="G17" s="33"/>
      <c r="H17" s="4"/>
      <c r="I17" s="31"/>
      <c r="J17" s="32"/>
      <c r="K17" s="4"/>
    </row>
    <row r="18" spans="1:11" ht="18.75" customHeight="1" x14ac:dyDescent="0.35">
      <c r="A18" s="21"/>
      <c r="B18" s="3"/>
      <c r="C18" s="41" t="s">
        <v>39</v>
      </c>
      <c r="D18" s="41"/>
      <c r="E18" s="41"/>
      <c r="F18" s="29">
        <f>ROUND(K12,0)</f>
        <v>1846045</v>
      </c>
      <c r="G18" s="30"/>
      <c r="H18" s="4"/>
      <c r="I18" s="31"/>
      <c r="J18" s="32"/>
      <c r="K18" s="4"/>
    </row>
    <row r="19" spans="1:11" ht="18" customHeight="1" x14ac:dyDescent="0.35">
      <c r="A19" s="21"/>
      <c r="B19" s="3"/>
      <c r="C19" s="3"/>
      <c r="D19" s="22"/>
      <c r="E19" s="3"/>
      <c r="F19" s="33" t="s">
        <v>93</v>
      </c>
      <c r="G19" s="33"/>
      <c r="H19" s="4"/>
      <c r="I19" s="31"/>
      <c r="J19" s="32"/>
      <c r="K19" s="4"/>
    </row>
    <row r="20" spans="1:11" ht="9" customHeight="1" x14ac:dyDescent="0.35">
      <c r="A20" s="21"/>
      <c r="B20" s="3"/>
      <c r="C20" s="3"/>
      <c r="D20" s="22"/>
      <c r="E20" s="3"/>
      <c r="F20" s="31"/>
      <c r="G20" s="33"/>
      <c r="H20" s="33"/>
      <c r="I20" s="31"/>
      <c r="J20" s="32"/>
      <c r="K20" s="4"/>
    </row>
    <row r="21" spans="1:11" ht="9" customHeight="1" x14ac:dyDescent="0.35">
      <c r="A21" s="34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.5" customHeight="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5"/>
      <c r="B24" s="35"/>
      <c r="C24" s="35"/>
      <c r="D24" s="35"/>
      <c r="E24" s="35"/>
      <c r="F24" s="35"/>
      <c r="G24" s="35" t="s">
        <v>42</v>
      </c>
      <c r="H24" s="35"/>
      <c r="I24" s="3"/>
      <c r="J24" s="35"/>
      <c r="K24" s="4"/>
    </row>
    <row r="25" spans="1:11" ht="12.75" customHeight="1" x14ac:dyDescent="0.35">
      <c r="A25" s="35"/>
      <c r="B25" s="35"/>
      <c r="C25" s="35"/>
      <c r="D25" s="35"/>
      <c r="E25" s="35"/>
      <c r="F25" s="35"/>
      <c r="G25" s="35"/>
      <c r="H25" s="49" t="s">
        <v>43</v>
      </c>
      <c r="I25" s="49"/>
      <c r="J25" s="49"/>
      <c r="K25" s="4"/>
    </row>
    <row r="26" spans="1:11" ht="12" customHeight="1" x14ac:dyDescent="0.35">
      <c r="A26" s="35"/>
      <c r="B26" s="35"/>
      <c r="C26" s="35"/>
      <c r="D26" s="35"/>
      <c r="E26" s="35"/>
      <c r="F26" s="35"/>
      <c r="G26" s="35"/>
      <c r="H26" s="35" t="s">
        <v>44</v>
      </c>
      <c r="I26" s="3"/>
      <c r="J26" s="35"/>
      <c r="K26" s="4"/>
    </row>
    <row r="27" spans="1:11" s="37" customFormat="1" ht="14.5" x14ac:dyDescent="0.35">
      <c r="A27" s="36" t="s">
        <v>86</v>
      </c>
      <c r="B27" s="36"/>
      <c r="C27" s="36"/>
      <c r="D27" s="36"/>
      <c r="E27" s="36"/>
      <c r="F27" s="36"/>
      <c r="G27" s="36"/>
      <c r="H27" s="36"/>
      <c r="I27" s="36"/>
      <c r="J27" s="36"/>
      <c r="K27"/>
    </row>
    <row r="28" spans="1:11" s="37" customFormat="1" ht="14.5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/>
    </row>
    <row r="29" spans="1:11" x14ac:dyDescent="0.3">
      <c r="A29" s="36"/>
    </row>
    <row r="31" spans="1:11" ht="14.5" x14ac:dyDescent="0.35">
      <c r="A31" s="21"/>
      <c r="B31" s="3"/>
      <c r="C31" s="3"/>
      <c r="D31" s="22"/>
      <c r="E31" s="3"/>
      <c r="F31" s="23"/>
      <c r="G31" s="24"/>
      <c r="H31" s="24"/>
      <c r="I31" s="23"/>
      <c r="J31" s="25"/>
      <c r="K31" s="4"/>
    </row>
    <row r="32" spans="1:11" ht="14.5" x14ac:dyDescent="0.35">
      <c r="A32" s="21"/>
      <c r="B32" s="3"/>
      <c r="C32" s="41"/>
      <c r="D32" s="41"/>
      <c r="E32" s="41"/>
      <c r="F32" s="38"/>
      <c r="G32" s="30"/>
      <c r="H32" s="4"/>
      <c r="I32" s="31"/>
      <c r="J32" s="32"/>
      <c r="K32" s="4"/>
    </row>
    <row r="33" spans="1:11" ht="14.5" x14ac:dyDescent="0.35">
      <c r="A33" s="21"/>
      <c r="B33" s="3"/>
      <c r="C33" s="28"/>
      <c r="D33" s="28"/>
      <c r="E33" s="28"/>
      <c r="F33" s="33"/>
      <c r="G33" s="33"/>
      <c r="H33" s="4"/>
      <c r="I33" s="31"/>
      <c r="J33" s="32"/>
      <c r="K33" s="4"/>
    </row>
    <row r="34" spans="1:11" ht="14.5" x14ac:dyDescent="0.35">
      <c r="A34" s="21"/>
      <c r="B34" s="3"/>
      <c r="C34" s="3"/>
      <c r="D34" s="3"/>
      <c r="E34" s="34"/>
      <c r="F34" s="33"/>
      <c r="G34" s="33"/>
      <c r="H34" s="4"/>
      <c r="I34" s="31"/>
      <c r="J34" s="32"/>
      <c r="K34" s="4"/>
    </row>
    <row r="35" spans="1:11" ht="14.5" x14ac:dyDescent="0.35">
      <c r="A35" s="21"/>
      <c r="B35" s="3"/>
      <c r="C35" s="41"/>
      <c r="D35" s="41"/>
      <c r="E35" s="41"/>
      <c r="F35" s="33"/>
      <c r="G35" s="30"/>
      <c r="H35" s="4"/>
      <c r="I35" s="31"/>
      <c r="J35" s="32"/>
      <c r="K35" s="4"/>
    </row>
    <row r="36" spans="1:11" ht="14.5" x14ac:dyDescent="0.35">
      <c r="A36" s="21"/>
      <c r="B36" s="3"/>
      <c r="C36" s="3"/>
      <c r="D36" s="22"/>
      <c r="E36" s="3"/>
      <c r="F36" s="33"/>
      <c r="G36" s="33"/>
      <c r="H36" s="4"/>
      <c r="I36" s="31"/>
      <c r="J36" s="32"/>
      <c r="K36" s="4"/>
    </row>
    <row r="37" spans="1:11" ht="14.5" x14ac:dyDescent="0.35">
      <c r="A37" s="21"/>
      <c r="B37" s="3"/>
      <c r="C37" s="3"/>
      <c r="D37" s="22"/>
      <c r="E37" s="3"/>
      <c r="F37" s="31"/>
      <c r="G37" s="33"/>
      <c r="H37" s="33"/>
      <c r="I37" s="31"/>
      <c r="J37" s="32"/>
      <c r="K37" s="4"/>
    </row>
    <row r="38" spans="1:11" ht="14.5" x14ac:dyDescent="0.35">
      <c r="A38" s="34"/>
      <c r="B38" s="3"/>
      <c r="C38" s="3"/>
      <c r="D38" s="3"/>
      <c r="E38" s="3"/>
      <c r="F38" s="3"/>
      <c r="G38" s="4"/>
      <c r="H38" s="4"/>
      <c r="I38" s="4"/>
      <c r="J38" s="3"/>
      <c r="K38" s="4"/>
    </row>
    <row r="39" spans="1:11" ht="14.5" x14ac:dyDescent="0.35">
      <c r="A39" s="4"/>
      <c r="B39" s="4"/>
      <c r="C39" s="4"/>
      <c r="D39" s="4"/>
      <c r="E39" s="4"/>
      <c r="F39" s="4"/>
      <c r="G39" s="3"/>
      <c r="H39" s="4"/>
      <c r="I39" s="4"/>
      <c r="J39" s="4"/>
      <c r="K39" s="4"/>
    </row>
    <row r="40" spans="1:11" ht="14.5" x14ac:dyDescent="0.3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ht="14.5" x14ac:dyDescent="0.35">
      <c r="A41" s="4"/>
      <c r="B41" s="4"/>
      <c r="C41" s="4"/>
      <c r="D41" s="4"/>
      <c r="E41" s="4"/>
      <c r="F41" s="4"/>
      <c r="G41" s="4"/>
      <c r="H41" s="4"/>
      <c r="I41" s="3"/>
      <c r="J41" s="4"/>
      <c r="K41" s="4"/>
    </row>
    <row r="42" spans="1:11" ht="14.5" x14ac:dyDescent="0.35">
      <c r="A42" s="4"/>
      <c r="B42" s="4"/>
      <c r="C42" s="4"/>
      <c r="D42" s="4"/>
      <c r="E42" s="4"/>
      <c r="F42" s="4"/>
      <c r="G42" s="4"/>
      <c r="H42" s="42"/>
      <c r="I42" s="42"/>
      <c r="J42" s="42"/>
      <c r="K42" s="4"/>
    </row>
    <row r="43" spans="1:11" ht="14.5" x14ac:dyDescent="0.35">
      <c r="A43" s="4"/>
      <c r="B43" s="4"/>
      <c r="C43" s="4"/>
      <c r="D43" s="4"/>
      <c r="E43" s="4"/>
      <c r="F43" s="4"/>
      <c r="G43" s="4"/>
      <c r="H43" s="4"/>
      <c r="I43" s="3"/>
      <c r="J43" s="4"/>
      <c r="K43" s="4"/>
    </row>
    <row r="44" spans="1:11" ht="14.5" x14ac:dyDescent="0.35">
      <c r="A44" s="39"/>
      <c r="B44"/>
      <c r="C44"/>
      <c r="D44"/>
      <c r="E44"/>
      <c r="F44"/>
      <c r="G44"/>
      <c r="H44"/>
      <c r="I44"/>
      <c r="J44"/>
      <c r="K44"/>
    </row>
    <row r="45" spans="1:11" ht="14.5" x14ac:dyDescent="0.35">
      <c r="A45" s="40"/>
      <c r="B45"/>
      <c r="C45"/>
      <c r="D45"/>
      <c r="E45"/>
      <c r="F45"/>
      <c r="G45"/>
      <c r="H45"/>
      <c r="I45"/>
      <c r="J45"/>
      <c r="K45"/>
    </row>
  </sheetData>
  <mergeCells count="15">
    <mergeCell ref="A7:K7"/>
    <mergeCell ref="A1:K1"/>
    <mergeCell ref="A2:K2"/>
    <mergeCell ref="A3:K3"/>
    <mergeCell ref="A4:K4"/>
    <mergeCell ref="A5:K5"/>
    <mergeCell ref="C32:E32"/>
    <mergeCell ref="C35:E35"/>
    <mergeCell ref="H42:J42"/>
    <mergeCell ref="A9:B9"/>
    <mergeCell ref="C9:D9"/>
    <mergeCell ref="G9:J9"/>
    <mergeCell ref="C15:E15"/>
    <mergeCell ref="C18:E18"/>
    <mergeCell ref="H25:J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April,24</vt:lpstr>
      <vt:lpstr>May,24</vt:lpstr>
      <vt:lpstr>June, 24</vt:lpstr>
      <vt:lpstr>July, 24</vt:lpstr>
      <vt:lpstr>August, 24</vt:lpstr>
      <vt:lpstr>September, 24</vt:lpstr>
      <vt:lpstr>October, 24</vt:lpstr>
      <vt:lpstr>November, 24</vt:lpstr>
      <vt:lpstr>December, 24</vt:lpstr>
      <vt:lpstr>January, 25</vt:lpstr>
      <vt:lpstr>February, 25</vt:lpstr>
      <vt:lpstr>March,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cegen</dc:creator>
  <cp:lastModifiedBy>ADMIN</cp:lastModifiedBy>
  <dcterms:created xsi:type="dcterms:W3CDTF">2015-06-05T18:17:20Z</dcterms:created>
  <dcterms:modified xsi:type="dcterms:W3CDTF">2025-05-21T07:36:37Z</dcterms:modified>
</cp:coreProperties>
</file>